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autoCompressPictures="0"/>
  <mc:AlternateContent xmlns:mc="http://schemas.openxmlformats.org/markup-compatibility/2006">
    <mc:Choice Requires="x15">
      <x15ac:absPath xmlns:x15ac="http://schemas.microsoft.com/office/spreadsheetml/2010/11/ac" url="https://sanjuanems.sharepoint.com/sites/EMSAdministration/Shared Documents/Financial/Budgets and Capital Improvment/2021 Budget/2021 Revised Budget/"/>
    </mc:Choice>
  </mc:AlternateContent>
  <xr:revisionPtr revIDLastSave="4018" documentId="8_{1882B6B3-827C-4A99-82C0-F782A8D5EEF7}" xr6:coauthVersionLast="47" xr6:coauthVersionMax="47" xr10:uidLastSave="{3FE6798C-5CBE-41AD-B5F6-D25295FCC794}"/>
  <bookViews>
    <workbookView xWindow="-120" yWindow="-120" windowWidth="29040" windowHeight="15840" firstSheet="2" activeTab="6" xr2:uid="{97D564E4-C979-4244-9AB7-F690F5F7A21D}"/>
  </bookViews>
  <sheets>
    <sheet name="Debt Service Fund" sheetId="3" state="hidden" r:id="rId1"/>
    <sheet name="Instructions" sheetId="15" r:id="rId2"/>
    <sheet name=" Summary" sheetId="14" r:id="rId3"/>
    <sheet name="Charts" sheetId="16" r:id="rId4"/>
    <sheet name="6511 M&amp;S vs Personnel" sheetId="13" r:id="rId5"/>
    <sheet name="6511 Income" sheetId="4" r:id="rId6"/>
    <sheet name="6511 Expenditures" sheetId="5" r:id="rId7"/>
    <sheet name="6512 Reserve Fund (Rev &amp; Exp)" sheetId="12" r:id="rId8"/>
    <sheet name="Prospective 2022 Budget " sheetId="18" r:id="rId9"/>
    <sheet name="Facilities - Requests" sheetId="8" state="hidden" r:id="rId10"/>
    <sheet name="Fleet - Requests" sheetId="7" state="hidden" r:id="rId11"/>
    <sheet name="Operations Detail - Requests" sheetId="11"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6" i="5" l="1"/>
  <c r="D213" i="5"/>
  <c r="D204" i="5"/>
  <c r="D201" i="5"/>
  <c r="D198" i="5"/>
  <c r="D193" i="5"/>
  <c r="D184" i="5"/>
  <c r="D177" i="5"/>
  <c r="D153" i="5"/>
  <c r="D142" i="5"/>
  <c r="D132" i="5"/>
  <c r="D121" i="5"/>
  <c r="D79" i="5"/>
  <c r="D70" i="5"/>
  <c r="D63" i="5"/>
  <c r="D58" i="5"/>
  <c r="D44" i="5"/>
  <c r="C291" i="18"/>
  <c r="C51" i="18"/>
  <c r="C43" i="18"/>
  <c r="G258" i="5"/>
  <c r="C277" i="18"/>
  <c r="C274" i="18"/>
  <c r="C266" i="18"/>
  <c r="C263" i="18"/>
  <c r="C260" i="18"/>
  <c r="C257" i="18"/>
  <c r="C254" i="18"/>
  <c r="C250" i="18"/>
  <c r="C247" i="18"/>
  <c r="C241" i="18"/>
  <c r="C238" i="18"/>
  <c r="C235" i="18"/>
  <c r="C232" i="18"/>
  <c r="C227" i="18"/>
  <c r="C224" i="18"/>
  <c r="C221" i="18"/>
  <c r="C218" i="18"/>
  <c r="C215" i="18"/>
  <c r="C211" i="18"/>
  <c r="C206" i="18"/>
  <c r="C203" i="18"/>
  <c r="C200" i="18"/>
  <c r="C187" i="18"/>
  <c r="C179" i="18"/>
  <c r="C176" i="18"/>
  <c r="C171" i="18"/>
  <c r="C166" i="18"/>
  <c r="C155" i="18"/>
  <c r="C150" i="18"/>
  <c r="C147" i="18"/>
  <c r="C142" i="18"/>
  <c r="C139" i="18"/>
  <c r="C123" i="18"/>
  <c r="C113" i="18"/>
  <c r="C104" i="18"/>
  <c r="C97" i="18"/>
  <c r="C92" i="18"/>
  <c r="C86" i="18"/>
  <c r="C78" i="18"/>
  <c r="C75" i="18"/>
  <c r="C68" i="18"/>
  <c r="D277" i="18"/>
  <c r="D257" i="18"/>
  <c r="D254" i="18"/>
  <c r="D247" i="18"/>
  <c r="D241" i="18"/>
  <c r="D238" i="18"/>
  <c r="D235" i="18"/>
  <c r="D232" i="18"/>
  <c r="D227" i="18"/>
  <c r="D224" i="18"/>
  <c r="D221" i="18"/>
  <c r="D218" i="18"/>
  <c r="D215" i="18"/>
  <c r="D211" i="18"/>
  <c r="D206" i="18"/>
  <c r="D203" i="18"/>
  <c r="D199" i="18"/>
  <c r="D198" i="18"/>
  <c r="D197" i="18"/>
  <c r="D196" i="18"/>
  <c r="D195" i="18"/>
  <c r="D194" i="18"/>
  <c r="D193" i="18"/>
  <c r="D192" i="18"/>
  <c r="D191" i="18"/>
  <c r="D190" i="18"/>
  <c r="D189" i="18"/>
  <c r="D155" i="18"/>
  <c r="D166" i="18"/>
  <c r="D176" i="18"/>
  <c r="D187" i="18"/>
  <c r="D138" i="18"/>
  <c r="D137" i="18"/>
  <c r="D136" i="18"/>
  <c r="D134" i="18"/>
  <c r="D135" i="18"/>
  <c r="D133" i="18"/>
  <c r="D132" i="18"/>
  <c r="D131" i="18"/>
  <c r="D130" i="18"/>
  <c r="D129" i="18"/>
  <c r="D127" i="18"/>
  <c r="D128" i="18"/>
  <c r="D126" i="18"/>
  <c r="D125" i="18"/>
  <c r="D31" i="18"/>
  <c r="D30" i="18" s="1"/>
  <c r="D285" i="18" s="1"/>
  <c r="D123" i="18"/>
  <c r="D113" i="18"/>
  <c r="D104" i="18"/>
  <c r="D97" i="18"/>
  <c r="D92" i="18"/>
  <c r="D86" i="18"/>
  <c r="D78" i="18"/>
  <c r="D75" i="18"/>
  <c r="D68" i="18"/>
  <c r="D51" i="18"/>
  <c r="C31" i="18"/>
  <c r="C30" i="18" s="1"/>
  <c r="C285" i="18" s="1"/>
  <c r="J17" i="5"/>
  <c r="L32" i="4"/>
  <c r="L31" i="4" s="1"/>
  <c r="J243" i="5"/>
  <c r="J240" i="5"/>
  <c r="J229" i="5"/>
  <c r="J220" i="5"/>
  <c r="J216" i="5"/>
  <c r="J213" i="5"/>
  <c r="J207" i="5"/>
  <c r="J204" i="5"/>
  <c r="J201" i="5"/>
  <c r="J198" i="5"/>
  <c r="J193" i="5"/>
  <c r="J190" i="5"/>
  <c r="J187" i="5"/>
  <c r="J184" i="5"/>
  <c r="J181" i="5"/>
  <c r="J177" i="5"/>
  <c r="J172" i="5"/>
  <c r="J169" i="5"/>
  <c r="J166" i="5"/>
  <c r="J153" i="5"/>
  <c r="J145" i="5"/>
  <c r="J142" i="5"/>
  <c r="J137" i="5"/>
  <c r="J132" i="5"/>
  <c r="J121" i="5"/>
  <c r="J116" i="5"/>
  <c r="J113" i="5"/>
  <c r="J108" i="5"/>
  <c r="J105" i="5"/>
  <c r="J89" i="5"/>
  <c r="J79" i="5"/>
  <c r="J70" i="5"/>
  <c r="J63" i="5"/>
  <c r="J58" i="5"/>
  <c r="J52" i="5"/>
  <c r="J44" i="5"/>
  <c r="J41" i="5"/>
  <c r="J34" i="5"/>
  <c r="I243" i="5"/>
  <c r="I220" i="5"/>
  <c r="I216" i="5"/>
  <c r="I213" i="5"/>
  <c r="I207" i="5"/>
  <c r="I204" i="5"/>
  <c r="I201" i="5"/>
  <c r="I198" i="5"/>
  <c r="I193" i="5"/>
  <c r="I190" i="5"/>
  <c r="I187" i="5"/>
  <c r="I184" i="5"/>
  <c r="I181" i="5"/>
  <c r="I177" i="5"/>
  <c r="I172" i="5"/>
  <c r="I169" i="5"/>
  <c r="I166" i="5"/>
  <c r="I153" i="5"/>
  <c r="I148" i="5"/>
  <c r="I145" i="5"/>
  <c r="I142" i="5"/>
  <c r="I137" i="5"/>
  <c r="I132" i="5"/>
  <c r="I121" i="5"/>
  <c r="I116" i="5"/>
  <c r="I113" i="5"/>
  <c r="I108" i="5"/>
  <c r="I104" i="5"/>
  <c r="I103" i="5"/>
  <c r="I102" i="5"/>
  <c r="I101" i="5"/>
  <c r="I100" i="5"/>
  <c r="I99" i="5"/>
  <c r="I98" i="5"/>
  <c r="I97" i="5"/>
  <c r="I96" i="5"/>
  <c r="I95" i="5"/>
  <c r="I94" i="5"/>
  <c r="I93" i="5"/>
  <c r="I92" i="5"/>
  <c r="I91" i="5"/>
  <c r="I89" i="5"/>
  <c r="I79" i="5"/>
  <c r="I70" i="5"/>
  <c r="I63" i="5"/>
  <c r="I58" i="5"/>
  <c r="I52" i="5"/>
  <c r="I44" i="5"/>
  <c r="I41" i="5"/>
  <c r="I34" i="5"/>
  <c r="I17" i="5"/>
  <c r="D291" i="18" l="1"/>
  <c r="I246" i="5"/>
  <c r="I245" i="5" s="1"/>
  <c r="J246" i="5"/>
  <c r="J245" i="5" s="1"/>
  <c r="I105" i="5"/>
  <c r="C289" i="18"/>
  <c r="D289" i="18"/>
  <c r="C280" i="18"/>
  <c r="D200" i="18"/>
  <c r="D139" i="18"/>
  <c r="K29" i="4"/>
  <c r="K28" i="4"/>
  <c r="K25" i="4"/>
  <c r="K21" i="4"/>
  <c r="K17" i="4"/>
  <c r="K16" i="4"/>
  <c r="K15" i="4"/>
  <c r="K14" i="4"/>
  <c r="K13" i="4"/>
  <c r="K12" i="4"/>
  <c r="K11" i="4"/>
  <c r="K10" i="4"/>
  <c r="K9" i="4"/>
  <c r="K8" i="4"/>
  <c r="K7" i="4"/>
  <c r="K6" i="4"/>
  <c r="K5" i="4"/>
  <c r="C279" i="18" l="1"/>
  <c r="C286" i="18" s="1"/>
  <c r="C287" i="18" s="1"/>
  <c r="C290" i="18"/>
  <c r="D5" i="14"/>
  <c r="D4" i="14"/>
  <c r="F15" i="12"/>
  <c r="G15" i="12" s="1"/>
  <c r="G14" i="12"/>
  <c r="G13" i="12"/>
  <c r="G12" i="12"/>
  <c r="G11" i="12"/>
  <c r="G7" i="12"/>
  <c r="G6" i="12"/>
  <c r="G5" i="12"/>
  <c r="G4" i="12"/>
  <c r="F7" i="12"/>
  <c r="F208" i="13"/>
  <c r="F203" i="13"/>
  <c r="F204" i="13" s="1"/>
  <c r="D43" i="14" s="1"/>
  <c r="F199" i="13"/>
  <c r="F198" i="13"/>
  <c r="F197" i="13"/>
  <c r="F196" i="13"/>
  <c r="F195" i="13"/>
  <c r="F191" i="13"/>
  <c r="F192" i="13" s="1"/>
  <c r="D41" i="14" s="1"/>
  <c r="F187" i="13"/>
  <c r="F186" i="13"/>
  <c r="F185" i="13"/>
  <c r="F181" i="13"/>
  <c r="F182" i="13" s="1"/>
  <c r="D39" i="14" s="1"/>
  <c r="F177" i="13"/>
  <c r="F176" i="13"/>
  <c r="F172" i="13"/>
  <c r="F171" i="13"/>
  <c r="F167" i="13"/>
  <c r="F168" i="13" s="1"/>
  <c r="F163" i="13"/>
  <c r="F162" i="13"/>
  <c r="F158" i="13"/>
  <c r="F159" i="13" s="1"/>
  <c r="D34" i="14" s="1"/>
  <c r="F154" i="13"/>
  <c r="F153" i="13"/>
  <c r="F152" i="13"/>
  <c r="F148" i="13"/>
  <c r="F147" i="13"/>
  <c r="F146" i="13"/>
  <c r="F149" i="13" s="1"/>
  <c r="D32" i="14" s="1"/>
  <c r="F142" i="13"/>
  <c r="F141" i="13"/>
  <c r="F140" i="13"/>
  <c r="F139" i="13"/>
  <c r="F138" i="13"/>
  <c r="F137" i="13"/>
  <c r="F136" i="13"/>
  <c r="F135" i="13"/>
  <c r="F134" i="13"/>
  <c r="F130" i="13"/>
  <c r="F129" i="13"/>
  <c r="F128" i="13"/>
  <c r="F124" i="13"/>
  <c r="F125" i="13" s="1"/>
  <c r="D29" i="14" s="1"/>
  <c r="F120" i="13"/>
  <c r="F119" i="13"/>
  <c r="F118" i="13"/>
  <c r="F121" i="13" s="1"/>
  <c r="D28" i="14" s="1"/>
  <c r="F114" i="13"/>
  <c r="F113" i="13"/>
  <c r="F112" i="13"/>
  <c r="F108" i="13"/>
  <c r="F107" i="13"/>
  <c r="F109" i="13" s="1"/>
  <c r="D26" i="14" s="1"/>
  <c r="F103" i="13"/>
  <c r="F102" i="13"/>
  <c r="F101" i="13"/>
  <c r="F104" i="13" s="1"/>
  <c r="D25" i="14" s="1"/>
  <c r="F97" i="13"/>
  <c r="F96" i="13"/>
  <c r="F95" i="13"/>
  <c r="F94" i="13"/>
  <c r="F90" i="13"/>
  <c r="F89" i="13"/>
  <c r="F88" i="13"/>
  <c r="F87" i="13"/>
  <c r="F86" i="13"/>
  <c r="F85" i="13"/>
  <c r="F81" i="13"/>
  <c r="F80" i="13"/>
  <c r="F79" i="13"/>
  <c r="F70" i="13"/>
  <c r="F69" i="13"/>
  <c r="F68" i="13"/>
  <c r="F67" i="13"/>
  <c r="F66" i="13"/>
  <c r="F65" i="13"/>
  <c r="F64" i="13"/>
  <c r="F63" i="13"/>
  <c r="F62" i="13"/>
  <c r="F61" i="13"/>
  <c r="F60" i="13"/>
  <c r="F56" i="13"/>
  <c r="F55" i="13"/>
  <c r="F57" i="13" s="1"/>
  <c r="D17" i="14" s="1"/>
  <c r="F54" i="13"/>
  <c r="F50" i="13"/>
  <c r="F49" i="13"/>
  <c r="F48" i="13"/>
  <c r="F46" i="13"/>
  <c r="F45" i="13"/>
  <c r="F44" i="13"/>
  <c r="F43" i="13"/>
  <c r="F42" i="13"/>
  <c r="F41" i="13"/>
  <c r="F40" i="13"/>
  <c r="F39" i="13"/>
  <c r="F35" i="13"/>
  <c r="F34" i="13"/>
  <c r="F33" i="13"/>
  <c r="F32" i="13"/>
  <c r="F31" i="13"/>
  <c r="F30" i="13"/>
  <c r="F26" i="13"/>
  <c r="F25" i="13"/>
  <c r="F24" i="13"/>
  <c r="F23" i="13"/>
  <c r="H4" i="5"/>
  <c r="F22" i="13"/>
  <c r="F21" i="13"/>
  <c r="F20" i="13"/>
  <c r="F19" i="13"/>
  <c r="F18" i="13"/>
  <c r="F17" i="13"/>
  <c r="F16" i="13"/>
  <c r="F15" i="13"/>
  <c r="F14" i="13"/>
  <c r="F10" i="13"/>
  <c r="F9" i="13"/>
  <c r="F8" i="13"/>
  <c r="F7" i="13"/>
  <c r="F6" i="13"/>
  <c r="F5" i="13"/>
  <c r="E5" i="13"/>
  <c r="B16" i="14"/>
  <c r="D9" i="5"/>
  <c r="D240" i="5"/>
  <c r="D116" i="5"/>
  <c r="H8" i="5"/>
  <c r="H7" i="5"/>
  <c r="H6" i="5"/>
  <c r="H5" i="5"/>
  <c r="D6" i="14" l="1"/>
  <c r="F115" i="13"/>
  <c r="D27" i="14" s="1"/>
  <c r="F36" i="13"/>
  <c r="D15" i="14" s="1"/>
  <c r="F98" i="13"/>
  <c r="D24" i="14" s="1"/>
  <c r="F200" i="13"/>
  <c r="D42" i="14" s="1"/>
  <c r="F27" i="13"/>
  <c r="D14" i="14" s="1"/>
  <c r="F82" i="13"/>
  <c r="D22" i="14" s="1"/>
  <c r="F173" i="13"/>
  <c r="D37" i="14" s="1"/>
  <c r="F91" i="13"/>
  <c r="D23" i="14" s="1"/>
  <c r="F155" i="13"/>
  <c r="D33" i="14" s="1"/>
  <c r="F71" i="13"/>
  <c r="D18" i="14" s="1"/>
  <c r="F131" i="13"/>
  <c r="D30" i="14" s="1"/>
  <c r="F178" i="13"/>
  <c r="D38" i="14" s="1"/>
  <c r="F143" i="13"/>
  <c r="D31" i="14" s="1"/>
  <c r="F188" i="13"/>
  <c r="D40" i="14" s="1"/>
  <c r="F51" i="13"/>
  <c r="D16" i="14" s="1"/>
  <c r="F164" i="13"/>
  <c r="D35" i="14" s="1"/>
  <c r="F11" i="13"/>
  <c r="D13" i="14" s="1"/>
  <c r="D36" i="14"/>
  <c r="G9" i="5"/>
  <c r="H242" i="5"/>
  <c r="H239" i="5"/>
  <c r="H238" i="5"/>
  <c r="H237" i="5"/>
  <c r="H236" i="5"/>
  <c r="H235" i="5"/>
  <c r="H234" i="5"/>
  <c r="G243" i="5"/>
  <c r="G240" i="5"/>
  <c r="G232" i="5"/>
  <c r="G229" i="5"/>
  <c r="G226" i="5"/>
  <c r="F207" i="13" s="1"/>
  <c r="F209" i="13" s="1"/>
  <c r="D44" i="14" s="1"/>
  <c r="G223" i="5"/>
  <c r="H231" i="5"/>
  <c r="H228" i="5"/>
  <c r="H225" i="5"/>
  <c r="H222" i="5"/>
  <c r="H219" i="5"/>
  <c r="H218" i="5"/>
  <c r="H212" i="5"/>
  <c r="H211" i="5"/>
  <c r="H210" i="5"/>
  <c r="H209" i="5"/>
  <c r="H215" i="5"/>
  <c r="G220" i="5"/>
  <c r="G216" i="5"/>
  <c r="G213" i="5"/>
  <c r="H206" i="5"/>
  <c r="G207" i="5"/>
  <c r="H203" i="5"/>
  <c r="G204" i="5"/>
  <c r="H200" i="5"/>
  <c r="G201" i="5"/>
  <c r="H197" i="5"/>
  <c r="H196" i="5"/>
  <c r="H195" i="5"/>
  <c r="G198" i="5"/>
  <c r="H192" i="5"/>
  <c r="G193" i="5"/>
  <c r="H189" i="5"/>
  <c r="G190" i="5"/>
  <c r="H186" i="5"/>
  <c r="G187" i="5"/>
  <c r="H183" i="5"/>
  <c r="G184" i="5"/>
  <c r="H180" i="5"/>
  <c r="H179" i="5"/>
  <c r="G181" i="5"/>
  <c r="H176" i="5"/>
  <c r="H175" i="5"/>
  <c r="H174" i="5"/>
  <c r="G177" i="5"/>
  <c r="H171" i="5"/>
  <c r="G172" i="5"/>
  <c r="G169" i="5"/>
  <c r="H168" i="5"/>
  <c r="G166" i="5"/>
  <c r="H165" i="5"/>
  <c r="H164" i="5"/>
  <c r="H163" i="5"/>
  <c r="H162" i="5"/>
  <c r="H161" i="5"/>
  <c r="H160" i="5"/>
  <c r="H159" i="5"/>
  <c r="H158" i="5"/>
  <c r="H157" i="5"/>
  <c r="H156" i="5"/>
  <c r="H155" i="5"/>
  <c r="H152" i="5"/>
  <c r="H151" i="5"/>
  <c r="H150" i="5"/>
  <c r="G153" i="5"/>
  <c r="H147" i="5"/>
  <c r="G145" i="5"/>
  <c r="H144" i="5"/>
  <c r="H141" i="5"/>
  <c r="H140" i="5"/>
  <c r="H139" i="5"/>
  <c r="G142" i="5"/>
  <c r="H136" i="5"/>
  <c r="H135" i="5"/>
  <c r="H134" i="5"/>
  <c r="G137" i="5"/>
  <c r="G132" i="5"/>
  <c r="H131" i="5"/>
  <c r="H130" i="5"/>
  <c r="H129" i="5"/>
  <c r="H128" i="5"/>
  <c r="H127" i="5"/>
  <c r="H126" i="5"/>
  <c r="H125" i="5"/>
  <c r="H124" i="5"/>
  <c r="H123" i="5"/>
  <c r="G121" i="5"/>
  <c r="H120" i="5"/>
  <c r="H119" i="5"/>
  <c r="H118" i="5"/>
  <c r="H115" i="5"/>
  <c r="G116" i="5"/>
  <c r="G113" i="5"/>
  <c r="H112" i="5"/>
  <c r="H111" i="5"/>
  <c r="H110" i="5"/>
  <c r="H107" i="5"/>
  <c r="H104" i="5"/>
  <c r="H102" i="5"/>
  <c r="H101" i="5"/>
  <c r="H100" i="5"/>
  <c r="H103" i="5"/>
  <c r="H99" i="5"/>
  <c r="H98" i="5"/>
  <c r="H97" i="5"/>
  <c r="H96" i="5"/>
  <c r="H95" i="5"/>
  <c r="H94" i="5"/>
  <c r="H93" i="5"/>
  <c r="H92" i="5"/>
  <c r="H91" i="5"/>
  <c r="H88" i="5"/>
  <c r="H87" i="5"/>
  <c r="H86" i="5"/>
  <c r="H85" i="5"/>
  <c r="H84" i="5"/>
  <c r="H83" i="5"/>
  <c r="H82" i="5"/>
  <c r="H81" i="5"/>
  <c r="H78" i="5"/>
  <c r="H77" i="5"/>
  <c r="H75" i="5"/>
  <c r="H76" i="5"/>
  <c r="H74" i="5"/>
  <c r="H73" i="5"/>
  <c r="H72" i="5"/>
  <c r="H68" i="5"/>
  <c r="H69" i="5"/>
  <c r="H67" i="5"/>
  <c r="H66" i="5"/>
  <c r="H65" i="5"/>
  <c r="G108" i="5"/>
  <c r="G105" i="5"/>
  <c r="G89" i="5"/>
  <c r="G79" i="5"/>
  <c r="G70" i="5"/>
  <c r="H61" i="5"/>
  <c r="H62" i="5"/>
  <c r="H60" i="5"/>
  <c r="H57" i="5"/>
  <c r="H56" i="5"/>
  <c r="H55" i="5"/>
  <c r="H54" i="5"/>
  <c r="G63" i="5"/>
  <c r="G58" i="5"/>
  <c r="G52" i="5"/>
  <c r="G44" i="5"/>
  <c r="H50" i="5"/>
  <c r="H51" i="5"/>
  <c r="H49" i="5"/>
  <c r="H48" i="5"/>
  <c r="H47" i="5"/>
  <c r="H46" i="5"/>
  <c r="H43" i="5"/>
  <c r="H40" i="5"/>
  <c r="H39" i="5"/>
  <c r="H36" i="5"/>
  <c r="H33" i="5"/>
  <c r="H32" i="5"/>
  <c r="H31" i="5"/>
  <c r="H30" i="5"/>
  <c r="H29" i="5"/>
  <c r="H28" i="5"/>
  <c r="H27" i="5"/>
  <c r="H26" i="5"/>
  <c r="H25" i="5"/>
  <c r="H24" i="5"/>
  <c r="H23" i="5"/>
  <c r="H22" i="5"/>
  <c r="H21" i="5"/>
  <c r="H20" i="5"/>
  <c r="H19" i="5"/>
  <c r="G41" i="5"/>
  <c r="G34" i="5"/>
  <c r="G17" i="5"/>
  <c r="D17" i="5"/>
  <c r="D246" i="5" s="1"/>
  <c r="D245" i="5" s="1"/>
  <c r="H15" i="5"/>
  <c r="H16" i="5"/>
  <c r="H14" i="5"/>
  <c r="H13" i="5"/>
  <c r="H12" i="5"/>
  <c r="H11" i="5"/>
  <c r="J32" i="4"/>
  <c r="K19" i="4"/>
  <c r="G32" i="4"/>
  <c r="G31" i="4" s="1"/>
  <c r="K27" i="4"/>
  <c r="K26" i="4"/>
  <c r="K23" i="4"/>
  <c r="K22" i="4"/>
  <c r="K20" i="4"/>
  <c r="K18" i="4"/>
  <c r="K4" i="4"/>
  <c r="J31" i="4" l="1"/>
  <c r="G251" i="5" s="1"/>
  <c r="G256" i="5"/>
  <c r="D19" i="14"/>
  <c r="D45" i="14"/>
  <c r="F211" i="13"/>
  <c r="F73" i="13"/>
  <c r="G246" i="5"/>
  <c r="B5" i="14"/>
  <c r="B4" i="14"/>
  <c r="B43" i="14"/>
  <c r="B42" i="14"/>
  <c r="B41" i="14"/>
  <c r="B40" i="14"/>
  <c r="B39" i="14"/>
  <c r="B38" i="14"/>
  <c r="B37" i="14"/>
  <c r="B36" i="14"/>
  <c r="B35" i="14"/>
  <c r="B34" i="14"/>
  <c r="B33" i="14"/>
  <c r="B32" i="14"/>
  <c r="B31" i="14"/>
  <c r="B30" i="14"/>
  <c r="B29" i="14"/>
  <c r="B28" i="14"/>
  <c r="B27" i="14"/>
  <c r="B26" i="14"/>
  <c r="B25" i="14"/>
  <c r="B24" i="14"/>
  <c r="B23" i="14"/>
  <c r="B22" i="14"/>
  <c r="B18" i="14"/>
  <c r="B17" i="14"/>
  <c r="B15" i="14"/>
  <c r="C5" i="14"/>
  <c r="C4" i="14"/>
  <c r="E70" i="13"/>
  <c r="E69" i="13"/>
  <c r="E68" i="13"/>
  <c r="E67" i="13"/>
  <c r="E66" i="13"/>
  <c r="E65" i="13"/>
  <c r="E64" i="13"/>
  <c r="E63" i="13"/>
  <c r="E62" i="13"/>
  <c r="E61" i="13"/>
  <c r="E60" i="13"/>
  <c r="E56" i="13"/>
  <c r="E55" i="13"/>
  <c r="E54" i="13"/>
  <c r="E50" i="13"/>
  <c r="E49" i="13"/>
  <c r="E48" i="13"/>
  <c r="E46" i="13"/>
  <c r="E45" i="13"/>
  <c r="E44" i="13"/>
  <c r="E43" i="13"/>
  <c r="E42" i="13"/>
  <c r="E41" i="13"/>
  <c r="E40" i="13"/>
  <c r="E39" i="13"/>
  <c r="E35" i="13"/>
  <c r="E34" i="13"/>
  <c r="E33" i="13"/>
  <c r="E31" i="13"/>
  <c r="E32" i="13"/>
  <c r="E30" i="13"/>
  <c r="E208" i="13"/>
  <c r="E203" i="13"/>
  <c r="E204" i="13" s="1"/>
  <c r="C43" i="14" s="1"/>
  <c r="E199" i="13"/>
  <c r="E198" i="13"/>
  <c r="E197" i="13"/>
  <c r="E196" i="13"/>
  <c r="E195" i="13"/>
  <c r="E191" i="13"/>
  <c r="E192" i="13" s="1"/>
  <c r="C41" i="14" s="1"/>
  <c r="E187" i="13"/>
  <c r="E186" i="13"/>
  <c r="E185" i="13"/>
  <c r="E181" i="13"/>
  <c r="E182" i="13" s="1"/>
  <c r="C39" i="14" s="1"/>
  <c r="E177" i="13"/>
  <c r="E176" i="13"/>
  <c r="E172" i="13"/>
  <c r="E171" i="13"/>
  <c r="E167" i="13"/>
  <c r="E168" i="13" s="1"/>
  <c r="C36" i="14" s="1"/>
  <c r="E163" i="13"/>
  <c r="E162" i="13"/>
  <c r="E158" i="13"/>
  <c r="E159" i="13" s="1"/>
  <c r="C34" i="14" s="1"/>
  <c r="E154" i="13"/>
  <c r="E153" i="13"/>
  <c r="E152" i="13"/>
  <c r="E148" i="13"/>
  <c r="E147" i="13"/>
  <c r="E146" i="13"/>
  <c r="E142" i="13"/>
  <c r="E141" i="13"/>
  <c r="E140" i="13"/>
  <c r="E139" i="13"/>
  <c r="E138" i="13"/>
  <c r="E137" i="13"/>
  <c r="E136" i="13"/>
  <c r="E135" i="13"/>
  <c r="E134" i="13"/>
  <c r="E130" i="13"/>
  <c r="E129" i="13"/>
  <c r="E128" i="13"/>
  <c r="E124" i="13"/>
  <c r="E125" i="13" s="1"/>
  <c r="C29" i="14" s="1"/>
  <c r="E120" i="13"/>
  <c r="E119" i="13"/>
  <c r="E118" i="13"/>
  <c r="D115" i="13"/>
  <c r="E114" i="13"/>
  <c r="E113" i="13"/>
  <c r="E112" i="13"/>
  <c r="E108" i="13"/>
  <c r="E107" i="13"/>
  <c r="E103" i="13"/>
  <c r="E102" i="13"/>
  <c r="E101" i="13"/>
  <c r="E97" i="13"/>
  <c r="E96" i="13"/>
  <c r="E95" i="13"/>
  <c r="E94" i="13"/>
  <c r="E90" i="13"/>
  <c r="E89" i="13"/>
  <c r="E88" i="13"/>
  <c r="E87" i="13"/>
  <c r="E86" i="13"/>
  <c r="E85" i="13"/>
  <c r="E81" i="13"/>
  <c r="E80" i="13"/>
  <c r="E79" i="13"/>
  <c r="E26" i="13"/>
  <c r="E25" i="13"/>
  <c r="E24" i="13"/>
  <c r="E23" i="13"/>
  <c r="E22" i="13"/>
  <c r="E21" i="13"/>
  <c r="E20" i="13"/>
  <c r="E19" i="13"/>
  <c r="E18" i="13"/>
  <c r="E17" i="13"/>
  <c r="E16" i="13"/>
  <c r="E15" i="13"/>
  <c r="E14" i="13"/>
  <c r="E10" i="13"/>
  <c r="E9" i="13"/>
  <c r="E8" i="13"/>
  <c r="E7" i="13"/>
  <c r="E6" i="13"/>
  <c r="D204" i="13"/>
  <c r="D200" i="13"/>
  <c r="D192" i="13"/>
  <c r="D188" i="13"/>
  <c r="D182" i="13"/>
  <c r="D178" i="13"/>
  <c r="D173" i="13"/>
  <c r="D168" i="13"/>
  <c r="D164" i="13"/>
  <c r="D159" i="13"/>
  <c r="D155" i="13"/>
  <c r="D149" i="13"/>
  <c r="D143" i="13"/>
  <c r="D131" i="13"/>
  <c r="D125" i="13"/>
  <c r="D121" i="13"/>
  <c r="D109" i="13"/>
  <c r="D104" i="13"/>
  <c r="D98" i="13"/>
  <c r="D91" i="13"/>
  <c r="D82" i="13"/>
  <c r="D71" i="13"/>
  <c r="D57" i="13"/>
  <c r="D51" i="13"/>
  <c r="D36" i="13"/>
  <c r="D27" i="13"/>
  <c r="D73" i="13" s="1"/>
  <c r="D11" i="13"/>
  <c r="G245" i="5" l="1"/>
  <c r="G252" i="5" s="1"/>
  <c r="G253" i="5" s="1"/>
  <c r="G257" i="5"/>
  <c r="E57" i="13"/>
  <c r="C17" i="14" s="1"/>
  <c r="E131" i="13"/>
  <c r="C30" i="14" s="1"/>
  <c r="B6" i="14"/>
  <c r="E188" i="13"/>
  <c r="C40" i="14" s="1"/>
  <c r="E91" i="13"/>
  <c r="C23" i="14" s="1"/>
  <c r="E173" i="13"/>
  <c r="C37" i="14" s="1"/>
  <c r="E36" i="13"/>
  <c r="C15" i="14" s="1"/>
  <c r="E149" i="13"/>
  <c r="C32" i="14" s="1"/>
  <c r="E71" i="13"/>
  <c r="C18" i="14" s="1"/>
  <c r="C6" i="14"/>
  <c r="E178" i="13"/>
  <c r="C38" i="14" s="1"/>
  <c r="E164" i="13"/>
  <c r="C35" i="14" s="1"/>
  <c r="E109" i="13"/>
  <c r="C26" i="14" s="1"/>
  <c r="E200" i="13"/>
  <c r="C42" i="14" s="1"/>
  <c r="E155" i="13"/>
  <c r="C33" i="14" s="1"/>
  <c r="E143" i="13"/>
  <c r="C31" i="14" s="1"/>
  <c r="E121" i="13"/>
  <c r="C28" i="14" s="1"/>
  <c r="E27" i="13"/>
  <c r="E11" i="13"/>
  <c r="E115" i="13"/>
  <c r="C27" i="14" s="1"/>
  <c r="E104" i="13"/>
  <c r="C25" i="14" s="1"/>
  <c r="E82" i="13"/>
  <c r="C22" i="14" s="1"/>
  <c r="E98" i="13"/>
  <c r="C24" i="14" s="1"/>
  <c r="E9" i="5" l="1"/>
  <c r="H9" i="5" s="1"/>
  <c r="E51" i="13" l="1"/>
  <c r="C16" i="14" s="1"/>
  <c r="E243" i="5"/>
  <c r="H243" i="5" s="1"/>
  <c r="E15" i="12"/>
  <c r="E7" i="12"/>
  <c r="F32" i="4"/>
  <c r="F31" i="4" s="1"/>
  <c r="H32" i="4"/>
  <c r="C243" i="5"/>
  <c r="E37" i="5"/>
  <c r="H37" i="5" s="1"/>
  <c r="E108" i="5"/>
  <c r="H108" i="5" s="1"/>
  <c r="K32" i="4" l="1"/>
  <c r="H31" i="4"/>
  <c r="E73" i="13"/>
  <c r="E240" i="5"/>
  <c r="H240" i="5" s="1"/>
  <c r="E232" i="5"/>
  <c r="E229" i="5"/>
  <c r="H229" i="5" s="1"/>
  <c r="E226" i="5"/>
  <c r="H226" i="5" s="1"/>
  <c r="E223" i="5"/>
  <c r="H223" i="5" s="1"/>
  <c r="E220" i="5"/>
  <c r="H220" i="5" s="1"/>
  <c r="E216" i="5"/>
  <c r="H216" i="5" s="1"/>
  <c r="E213" i="5"/>
  <c r="H213" i="5" s="1"/>
  <c r="E207" i="5"/>
  <c r="H207" i="5" s="1"/>
  <c r="E204" i="5"/>
  <c r="H204" i="5" s="1"/>
  <c r="E201" i="5"/>
  <c r="H201" i="5" s="1"/>
  <c r="E198" i="5"/>
  <c r="H198" i="5" s="1"/>
  <c r="E193" i="5"/>
  <c r="H193" i="5" s="1"/>
  <c r="E190" i="5"/>
  <c r="H190" i="5" s="1"/>
  <c r="E187" i="5"/>
  <c r="H187" i="5" s="1"/>
  <c r="E184" i="5"/>
  <c r="H184" i="5" s="1"/>
  <c r="E181" i="5"/>
  <c r="H181" i="5" s="1"/>
  <c r="E177" i="5"/>
  <c r="H177" i="5" s="1"/>
  <c r="E172" i="5"/>
  <c r="H172" i="5" s="1"/>
  <c r="E169" i="5"/>
  <c r="H169" i="5" s="1"/>
  <c r="E166" i="5"/>
  <c r="H166" i="5" s="1"/>
  <c r="E153" i="5"/>
  <c r="H153" i="5" s="1"/>
  <c r="E148" i="5"/>
  <c r="H148" i="5" s="1"/>
  <c r="E145" i="5"/>
  <c r="H145" i="5" s="1"/>
  <c r="E142" i="5"/>
  <c r="H142" i="5" s="1"/>
  <c r="E137" i="5"/>
  <c r="H137" i="5" s="1"/>
  <c r="E132" i="5"/>
  <c r="H132" i="5" s="1"/>
  <c r="E121" i="5"/>
  <c r="H121" i="5" s="1"/>
  <c r="E116" i="5"/>
  <c r="H116" i="5" s="1"/>
  <c r="E113" i="5"/>
  <c r="H113" i="5" s="1"/>
  <c r="E105" i="5"/>
  <c r="H105" i="5" s="1"/>
  <c r="E89" i="5"/>
  <c r="H89" i="5" s="1"/>
  <c r="E79" i="5"/>
  <c r="H79" i="5" s="1"/>
  <c r="E70" i="5"/>
  <c r="H70" i="5" s="1"/>
  <c r="E63" i="5"/>
  <c r="H63" i="5" s="1"/>
  <c r="E58" i="5"/>
  <c r="H58" i="5" s="1"/>
  <c r="E52" i="5"/>
  <c r="H52" i="5" s="1"/>
  <c r="E44" i="5"/>
  <c r="H44" i="5" s="1"/>
  <c r="E41" i="5"/>
  <c r="H41" i="5" s="1"/>
  <c r="E34" i="5"/>
  <c r="E17" i="5"/>
  <c r="E207" i="13" l="1"/>
  <c r="E209" i="13" s="1"/>
  <c r="C44" i="14" s="1"/>
  <c r="C45" i="14" s="1"/>
  <c r="H232" i="5"/>
  <c r="C13" i="14"/>
  <c r="H17" i="5"/>
  <c r="C14" i="14"/>
  <c r="H34" i="5"/>
  <c r="H246" i="5" s="1"/>
  <c r="E211" i="13"/>
  <c r="D15" i="12"/>
  <c r="C15" i="12"/>
  <c r="D7" i="12"/>
  <c r="C7" i="12"/>
  <c r="C19" i="14" l="1"/>
  <c r="C240" i="5"/>
  <c r="C232" i="5"/>
  <c r="C229" i="5"/>
  <c r="C226" i="5"/>
  <c r="C223" i="5"/>
  <c r="C220" i="5"/>
  <c r="C216" i="5"/>
  <c r="C213" i="5"/>
  <c r="C207" i="5"/>
  <c r="C204" i="5"/>
  <c r="C201" i="5"/>
  <c r="C198" i="5"/>
  <c r="C193" i="5"/>
  <c r="C190" i="5"/>
  <c r="C187" i="5"/>
  <c r="C184" i="5"/>
  <c r="C181" i="5"/>
  <c r="C177" i="5"/>
  <c r="C172" i="5"/>
  <c r="C169" i="5"/>
  <c r="C166" i="5"/>
  <c r="C153" i="5"/>
  <c r="C148" i="5"/>
  <c r="C145" i="5"/>
  <c r="C142" i="5"/>
  <c r="C137" i="5"/>
  <c r="C132" i="5"/>
  <c r="C121" i="5"/>
  <c r="C116" i="5"/>
  <c r="C113" i="5"/>
  <c r="C108" i="5"/>
  <c r="C105" i="5"/>
  <c r="C89" i="5"/>
  <c r="C79" i="5"/>
  <c r="C70" i="5"/>
  <c r="C63" i="5"/>
  <c r="C58" i="5"/>
  <c r="C52" i="5"/>
  <c r="C44" i="5"/>
  <c r="C41" i="5"/>
  <c r="C34" i="5"/>
  <c r="C17" i="5"/>
  <c r="C9" i="5"/>
  <c r="D207" i="13" l="1"/>
  <c r="D209" i="13" s="1"/>
  <c r="B13" i="14"/>
  <c r="B14" i="14"/>
  <c r="C246" i="5"/>
  <c r="C245" i="5" s="1"/>
  <c r="B19" i="14" l="1"/>
  <c r="B44" i="14"/>
  <c r="B45" i="14" s="1"/>
  <c r="D211" i="13"/>
  <c r="E23" i="4"/>
  <c r="E11" i="4"/>
  <c r="D23" i="4" l="1"/>
  <c r="D11" i="4"/>
  <c r="C11" i="4"/>
  <c r="D39" i="8"/>
  <c r="D13" i="11"/>
  <c r="D7" i="11"/>
  <c r="D7" i="8"/>
  <c r="D7" i="7"/>
  <c r="C17" i="3"/>
  <c r="C23" i="3"/>
  <c r="D13" i="7"/>
  <c r="I23" i="3"/>
  <c r="I17" i="3"/>
  <c r="I25" i="3"/>
  <c r="I27" i="3"/>
  <c r="H23" i="3"/>
  <c r="G23" i="3"/>
  <c r="E23" i="3"/>
  <c r="F23" i="3"/>
  <c r="D23" i="3"/>
  <c r="E46" i="4"/>
  <c r="D46" i="4"/>
  <c r="C46" i="4"/>
  <c r="H17" i="3"/>
  <c r="H25" i="3"/>
  <c r="G17" i="3"/>
  <c r="G25" i="3"/>
  <c r="F17" i="3"/>
  <c r="F25" i="3"/>
  <c r="E17" i="3"/>
  <c r="E25" i="3"/>
  <c r="E27" i="3"/>
  <c r="D17" i="3"/>
  <c r="D25" i="3"/>
  <c r="C25" i="3"/>
  <c r="C27" i="3"/>
  <c r="C29" i="3"/>
  <c r="G27" i="3"/>
  <c r="G29" i="3"/>
  <c r="D27" i="3"/>
  <c r="D29" i="3"/>
  <c r="H27" i="3"/>
  <c r="H29" i="3"/>
  <c r="F27" i="3"/>
  <c r="E29" i="3"/>
  <c r="F29" i="3"/>
  <c r="I29" i="3"/>
  <c r="E246" i="5"/>
  <c r="E245" i="5" s="1"/>
  <c r="D43" i="18"/>
  <c r="D280" i="18" s="1"/>
  <c r="D290" i="18" s="1"/>
  <c r="D279" i="18" l="1"/>
  <c r="D286" i="18" s="1"/>
  <c r="D28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A44" authorId="0" shapeId="0" xr:uid="{5A953424-FF14-4AE9-A256-70A7F4EFDA8B}">
      <text>
        <r>
          <rPr>
            <b/>
            <sz val="9"/>
            <color indexed="81"/>
            <rFont val="Tahoma"/>
            <family val="2"/>
          </rPr>
          <t>Nathan Butler:</t>
        </r>
        <r>
          <rPr>
            <sz val="9"/>
            <color indexed="81"/>
            <rFont val="Tahoma"/>
            <family val="2"/>
          </rPr>
          <t xml:space="preserve">
Includes annual building payments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A206" authorId="0" shapeId="0" xr:uid="{2DEFED6E-457C-40BF-8EC5-2711BECB4E8D}">
      <text>
        <r>
          <rPr>
            <b/>
            <sz val="9"/>
            <color indexed="81"/>
            <rFont val="Tahoma"/>
            <family val="2"/>
          </rPr>
          <t>Nathan Butler:</t>
        </r>
        <r>
          <rPr>
            <sz val="9"/>
            <color indexed="81"/>
            <rFont val="Tahoma"/>
            <family val="2"/>
          </rPr>
          <t xml:space="preserve">
In 2020, Capital Investment was seperated from the M&amp;S Spreadsheet, so the totals don't match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H4" authorId="0" shapeId="0" xr:uid="{120381CC-5560-4A4F-9B75-D3826DB34125}">
      <text>
        <r>
          <rPr>
            <b/>
            <sz val="9"/>
            <color indexed="81"/>
            <rFont val="Tahoma"/>
            <family val="2"/>
          </rPr>
          <t>Nathan Butler:</t>
        </r>
        <r>
          <rPr>
            <sz val="9"/>
            <color indexed="81"/>
            <rFont val="Tahoma"/>
            <family val="2"/>
          </rPr>
          <t xml:space="preserve">
Ending cash from amended 2020 Budget. Reduction primarily due to transfer to reserves, and some decline in revenue</t>
        </r>
      </text>
    </comment>
    <comment ref="J4" authorId="0" shapeId="0" xr:uid="{88EDC211-6547-4696-B62A-5AE717556415}">
      <text>
        <r>
          <rPr>
            <b/>
            <sz val="9"/>
            <color indexed="81"/>
            <rFont val="Tahoma"/>
            <family val="2"/>
          </rPr>
          <t>Nathan Butler:</t>
        </r>
        <r>
          <rPr>
            <sz val="9"/>
            <color indexed="81"/>
            <rFont val="Tahoma"/>
            <family val="2"/>
          </rPr>
          <t xml:space="preserve">
Includes $343,000 investments </t>
        </r>
      </text>
    </comment>
    <comment ref="H5" authorId="0" shapeId="0" xr:uid="{89285061-CF77-4B2B-B404-8144F3196872}">
      <text>
        <r>
          <rPr>
            <b/>
            <sz val="9"/>
            <color indexed="81"/>
            <rFont val="Tahoma"/>
            <family val="2"/>
          </rPr>
          <t>Nathan Butler:</t>
        </r>
        <r>
          <rPr>
            <sz val="9"/>
            <color indexed="81"/>
            <rFont val="Tahoma"/>
            <family val="2"/>
          </rPr>
          <t xml:space="preserve">
Added $30,000 to account for 1% ($15,000) + new construction, which is higher than expected ($30,000) 
</t>
        </r>
      </text>
    </comment>
    <comment ref="L5" authorId="0" shapeId="0" xr:uid="{A84AEEC5-3968-4ECA-9830-5B681C744689}">
      <text>
        <r>
          <rPr>
            <b/>
            <sz val="9"/>
            <color indexed="81"/>
            <rFont val="Tahoma"/>
            <family val="2"/>
          </rPr>
          <t>Nathan Butler:</t>
        </r>
        <r>
          <rPr>
            <sz val="9"/>
            <color indexed="81"/>
            <rFont val="Tahoma"/>
            <family val="2"/>
          </rPr>
          <t xml:space="preserve">
Assuming same levy rate as EMS added to Fire </t>
        </r>
      </text>
    </comment>
    <comment ref="H6" authorId="0" shapeId="0" xr:uid="{8C61FA94-1707-4ED1-BF6F-19DE4789D473}">
      <text>
        <r>
          <rPr>
            <b/>
            <sz val="9"/>
            <color indexed="81"/>
            <rFont val="Tahoma"/>
            <family val="2"/>
          </rPr>
          <t>Nathan Butler:</t>
        </r>
        <r>
          <rPr>
            <sz val="9"/>
            <color indexed="81"/>
            <rFont val="Tahoma"/>
            <family val="2"/>
          </rPr>
          <t xml:space="preserve">
We aren't really sure what we can get. We aren't likely to get more than this. This is just based on 2020 actuals as of 11/29/20</t>
        </r>
      </text>
    </comment>
    <comment ref="J6" authorId="0" shapeId="0" xr:uid="{BAF1A42D-C353-4173-A5D9-5B24FA4F10BC}">
      <text>
        <r>
          <rPr>
            <b/>
            <sz val="9"/>
            <color indexed="81"/>
            <rFont val="Tahoma"/>
            <family val="2"/>
          </rPr>
          <t>Nathan Butler:</t>
        </r>
        <r>
          <rPr>
            <sz val="9"/>
            <color indexed="81"/>
            <rFont val="Tahoma"/>
            <family val="2"/>
          </rPr>
          <t xml:space="preserve">
No additional funding</t>
        </r>
      </text>
    </comment>
    <comment ref="G7" authorId="0" shapeId="0" xr:uid="{109B2106-68A4-4F15-9453-5E9F3798ABDD}">
      <text>
        <r>
          <rPr>
            <b/>
            <sz val="9"/>
            <color indexed="81"/>
            <rFont val="Tahoma"/>
            <family val="2"/>
          </rPr>
          <t>Nathan Butler:</t>
        </r>
        <r>
          <rPr>
            <sz val="9"/>
            <color indexed="81"/>
            <rFont val="Tahoma"/>
            <family val="2"/>
          </rPr>
          <t xml:space="preserve">
We will have to pay some of this back </t>
        </r>
      </text>
    </comment>
    <comment ref="H7" authorId="0" shapeId="0" xr:uid="{ACFD44A8-942D-4C13-9231-79D91630F4DD}">
      <text>
        <r>
          <rPr>
            <b/>
            <sz val="9"/>
            <color indexed="81"/>
            <rFont val="Tahoma"/>
            <family val="2"/>
          </rPr>
          <t>Nathan Butler:</t>
        </r>
        <r>
          <rPr>
            <sz val="9"/>
            <color indexed="81"/>
            <rFont val="Tahoma"/>
            <family val="2"/>
          </rPr>
          <t xml:space="preserve">
As of Sept 2020 we have received $103,000 in GEMT money. It is not clear if we are due a large amount of money. Based on receipts +30% for the 4th qtr = $134,000. Money both has come in late and is less than expected. </t>
        </r>
      </text>
    </comment>
    <comment ref="I7" authorId="0" shapeId="0" xr:uid="{83E6C766-7C59-4BFA-B3D5-C1879125A7F6}">
      <text>
        <r>
          <rPr>
            <b/>
            <sz val="9"/>
            <color indexed="81"/>
            <rFont val="Tahoma"/>
            <family val="2"/>
          </rPr>
          <t>Nathan Butler:</t>
        </r>
        <r>
          <rPr>
            <sz val="9"/>
            <color indexed="81"/>
            <rFont val="Tahoma"/>
            <family val="2"/>
          </rPr>
          <t xml:space="preserve">
Due to the backpay issues resulting from the 2019 miscalculation, we elected to receive a lump sum at the end of the year. This should prevent having to pay anything back, but it also makes it harder to predict the GEMT revenue. This is approximately what we got for 2020 after the anticipated refund to GEMT. Our ambulance service fees are very close to 2020, so this seems a reasonable assumption</t>
        </r>
      </text>
    </comment>
    <comment ref="J7" authorId="0" shapeId="0" xr:uid="{DBF10854-211A-4B2C-BA9D-A45406BEC287}">
      <text>
        <r>
          <rPr>
            <b/>
            <sz val="9"/>
            <color indexed="81"/>
            <rFont val="Tahoma"/>
            <family val="2"/>
          </rPr>
          <t>Nathan Butler:</t>
        </r>
        <r>
          <rPr>
            <sz val="9"/>
            <color indexed="81"/>
            <rFont val="Tahoma"/>
            <family val="2"/>
          </rPr>
          <t xml:space="preserve">
GEMT is complicated. 
First, GEMT money is billed based on a fiscal year. FY 2020 went from 7/1/19 to 6/30/2020; FY 2021 went from 7/1/20 to 6/30/21. That means that we receive money or owe money in the Spring. 
The fiscal year ends in June, the final cost report for the time period is submitted in November, and payment comes the following spring (one year delay from the end of the fiscal year). 
Second, we can't really predict the number of Medicaid patients. Some years we have had a lot, now we have many fewer. 
Third, we can opt to receive payments through the year based on an "interim assessment" based on past years. It is easy to get in trouble over this though, as we have, when past administration calculated it wrong. 
We opted to stop collecting payments in November 2020 (which fell partway through FY 2021). I am told we have likely already collected 2/3 of the expected revenue for that fiscal year, since from the start of the fiscal year 2021 in July 2020 through November 2020 we collected at too high a rate. The revenue from this period wiill arrive in spring of 2022, after filing our November 2021 report for the FY 2021 (which just ended on June 30, 2021). 
The money that would be reported in the 2021 budget would be from FY 2020, and we owed $82,000 rather than receiving income. Therefore, FOR THIS 2021 BUDGET WE HAVE $0 IN REVENUE FROM GEMT for FY 2021, which again, ended June 30, 2021. 
However, we are now on track going forward, as FY 2022 is just starting and covers the first six months of the year. We are now collecting an interim rate of $1,000, and should expect money for the last six months of the calendar year, which will be paid to us when the patient is billed (a several month lag). In calendar year 2023 we will receive the remaining revenue for FY 2022, as we will likely ultumately receive more than $1,000 per patient. 
We have had 49 Medicaid patients just from January to May 2021, low volume months.  
Therefore, I estimate that we will generate $1000 per Medicaid patient, with payments starting to come in during the fall and landing on the 2021 calendar year budget. We should capture at least 4 months of this revenue, but for the summer - so we should estimate about $60,000 on our calendar year budget in interim payments. 
--- Lastly --
Planning for calendar year 2022, we will continue to receive the interim payments of $1,000 per patient, but we should receive more lump sum money in spring 2022 (for FYI 2021: ends June 2021, submitted in Nov 2021, then paid in Spring 2022). We should receive the remaining approx 1/3 of what we are owed. 
This works out, roughy, to $110,000 between interim payments and the lump sum for FY 2021 - but again, with so many moving parts, it's very hard to estimate.)</t>
        </r>
      </text>
    </comment>
    <comment ref="H8" authorId="0" shapeId="0" xr:uid="{90A34EF5-A542-4460-A773-B5B5CA3984D1}">
      <text>
        <r>
          <rPr>
            <b/>
            <sz val="9"/>
            <color indexed="81"/>
            <rFont val="Tahoma"/>
            <family val="2"/>
          </rPr>
          <t>Nathan Butler:</t>
        </r>
        <r>
          <rPr>
            <sz val="9"/>
            <color indexed="81"/>
            <rFont val="Tahoma"/>
            <family val="2"/>
          </rPr>
          <t xml:space="preserve">
Per Lainey we should receive about $72,000/year. We previously received another grant that made this number higher. This is the correct amount. </t>
        </r>
      </text>
    </comment>
    <comment ref="L8" authorId="0" shapeId="0" xr:uid="{C4AC5AB3-F9FA-41D2-9992-F1F201A93017}">
      <text>
        <r>
          <rPr>
            <b/>
            <sz val="9"/>
            <color indexed="81"/>
            <rFont val="Tahoma"/>
            <family val="2"/>
          </rPr>
          <t>Nathan Butler:</t>
        </r>
        <r>
          <rPr>
            <sz val="9"/>
            <color indexed="81"/>
            <rFont val="Tahoma"/>
            <family val="2"/>
          </rPr>
          <t xml:space="preserve">
This is sunsetting, and may not be available in 2021; this budget assumes integration in June 2021 to better compare it against current </t>
        </r>
      </text>
    </comment>
    <comment ref="H9" authorId="0" shapeId="0" xr:uid="{D93DFB3C-A0E2-49A2-8153-EFCC034E5573}">
      <text>
        <r>
          <rPr>
            <b/>
            <sz val="9"/>
            <color indexed="81"/>
            <rFont val="Tahoma"/>
            <family val="2"/>
          </rPr>
          <t>Nathan Butler:</t>
        </r>
        <r>
          <rPr>
            <sz val="9"/>
            <color indexed="81"/>
            <rFont val="Tahoma"/>
            <family val="2"/>
          </rPr>
          <t xml:space="preserve">
This is a grant Lainey Volk gets every year. </t>
        </r>
      </text>
    </comment>
    <comment ref="H10" authorId="0" shapeId="0" xr:uid="{CC35B92C-4640-4234-8D46-9AE993941B64}">
      <text>
        <r>
          <rPr>
            <b/>
            <sz val="9"/>
            <color indexed="81"/>
            <rFont val="Tahoma"/>
            <family val="2"/>
          </rPr>
          <t>Nathan Butler:</t>
        </r>
        <r>
          <rPr>
            <sz val="9"/>
            <color indexed="81"/>
            <rFont val="Tahoma"/>
            <family val="2"/>
          </rPr>
          <t xml:space="preserve">
This is quite consistent </t>
        </r>
      </text>
    </comment>
    <comment ref="H11" authorId="0" shapeId="0" xr:uid="{2A56F4DB-3F9E-4312-977E-3B87F355402A}">
      <text>
        <r>
          <rPr>
            <b/>
            <sz val="9"/>
            <color indexed="81"/>
            <rFont val="Tahoma"/>
            <family val="2"/>
          </rPr>
          <t>Nathan Butler:</t>
        </r>
        <r>
          <rPr>
            <sz val="9"/>
            <color indexed="81"/>
            <rFont val="Tahoma"/>
            <family val="2"/>
          </rPr>
          <t xml:space="preserve">
This is county disbursed money and while it can varry, we don't really have to do anything to get it. </t>
        </r>
      </text>
    </comment>
    <comment ref="J11" authorId="0" shapeId="0" xr:uid="{649D4C2C-1341-4EE7-B0A7-14A2F3859D49}">
      <text>
        <r>
          <rPr>
            <b/>
            <sz val="9"/>
            <color indexed="81"/>
            <rFont val="Tahoma"/>
            <family val="2"/>
          </rPr>
          <t>Nathan Butler:</t>
        </r>
        <r>
          <rPr>
            <sz val="9"/>
            <color indexed="81"/>
            <rFont val="Tahoma"/>
            <family val="2"/>
          </rPr>
          <t xml:space="preserve">
We have no control over this. Most of the revenue will not occur until later in the year - but this is close to 2020 at the end of the year. At the same time of year in 2020, we had less than we do at the same time in 2021, so this seems a reasonable assumption</t>
        </r>
      </text>
    </comment>
    <comment ref="H12" authorId="0" shapeId="0" xr:uid="{0116C23A-D3E3-4BDB-B9D2-43A4BB5DB05B}">
      <text>
        <r>
          <rPr>
            <b/>
            <sz val="9"/>
            <color indexed="81"/>
            <rFont val="Tahoma"/>
            <family val="2"/>
          </rPr>
          <t>Nathan Butler:</t>
        </r>
        <r>
          <rPr>
            <sz val="9"/>
            <color indexed="81"/>
            <rFont val="Tahoma"/>
            <family val="2"/>
          </rPr>
          <t xml:space="preserve">
This is county disbursed money and while it can varry, we don't really have to do anything to get it. </t>
        </r>
      </text>
    </comment>
    <comment ref="J12" authorId="0" shapeId="0" xr:uid="{32C15860-EB7F-43B9-B1D1-170C1615D24D}">
      <text>
        <r>
          <rPr>
            <b/>
            <sz val="9"/>
            <color indexed="81"/>
            <rFont val="Tahoma"/>
            <family val="2"/>
          </rPr>
          <t>Nathan Butler:</t>
        </r>
        <r>
          <rPr>
            <sz val="9"/>
            <color indexed="81"/>
            <rFont val="Tahoma"/>
            <family val="2"/>
          </rPr>
          <t xml:space="preserve">
We have no control of this, nor is it predictable </t>
        </r>
      </text>
    </comment>
    <comment ref="H13" authorId="0" shapeId="0" xr:uid="{369434F4-123B-437C-B802-775ED7FC9A85}">
      <text>
        <r>
          <rPr>
            <b/>
            <sz val="9"/>
            <color indexed="81"/>
            <rFont val="Tahoma"/>
            <family val="2"/>
          </rPr>
          <t>Nathan Butler:</t>
        </r>
        <r>
          <rPr>
            <sz val="9"/>
            <color indexed="81"/>
            <rFont val="Tahoma"/>
            <family val="2"/>
          </rPr>
          <t xml:space="preserve">
We don't know enough about this due to COVID. It will be a little low, though. </t>
        </r>
      </text>
    </comment>
    <comment ref="J13" authorId="0" shapeId="0" xr:uid="{581A2A6F-BACC-4058-8072-84B71AE9D183}">
      <text>
        <r>
          <rPr>
            <b/>
            <sz val="9"/>
            <color indexed="81"/>
            <rFont val="Tahoma"/>
            <family val="2"/>
          </rPr>
          <t>Nathan Butler:</t>
        </r>
        <r>
          <rPr>
            <sz val="9"/>
            <color indexed="81"/>
            <rFont val="Tahoma"/>
            <family val="2"/>
          </rPr>
          <t xml:space="preserve">
Includes about $5,000 for mass vax with the county, as well as outreach programs generally (which are generally net 0 cost, with a corresponding expenditure) </t>
        </r>
      </text>
    </comment>
    <comment ref="H14" authorId="0" shapeId="0" xr:uid="{7FAD3A7C-DCE7-4297-8F38-4FFA20403F1E}">
      <text>
        <r>
          <rPr>
            <b/>
            <sz val="9"/>
            <color indexed="81"/>
            <rFont val="Tahoma"/>
            <family val="2"/>
          </rPr>
          <t>Nathan Butler:</t>
        </r>
        <r>
          <rPr>
            <sz val="9"/>
            <color indexed="81"/>
            <rFont val="Tahoma"/>
            <family val="2"/>
          </rPr>
          <t xml:space="preserve">
As of Sept we generated $267,000, with three months to go, we can estimate about $80,000 more for the year (30% of 267,000, rather than 33% to account for low generating non-summer months). This equals $347,100 est. for 2020. Add in an extra $10-20,000 for modest ALS billing increase. Very possible the COVID decline in calls for 2020 will actually increase, or a bad outbreak make it increase, so this is a relatively conservative estimate. </t>
        </r>
      </text>
    </comment>
    <comment ref="I14" authorId="0" shapeId="0" xr:uid="{0F6E691F-6EB1-427B-913C-2E4058ECC5FB}">
      <text>
        <r>
          <rPr>
            <b/>
            <sz val="9"/>
            <color indexed="81"/>
            <rFont val="Tahoma"/>
            <family val="2"/>
          </rPr>
          <t>Nathan Butler:</t>
        </r>
        <r>
          <rPr>
            <sz val="9"/>
            <color indexed="81"/>
            <rFont val="Tahoma"/>
            <family val="2"/>
          </rPr>
          <t xml:space="preserve">
In 2020, we had 135,000 in this BARS code - most of the revenue comes later</t>
        </r>
      </text>
    </comment>
    <comment ref="J14" authorId="0" shapeId="0" xr:uid="{9D8D60C5-DCF0-4928-9157-2A8701C76584}">
      <text>
        <r>
          <rPr>
            <b/>
            <sz val="9"/>
            <color indexed="81"/>
            <rFont val="Tahoma"/>
            <family val="2"/>
          </rPr>
          <t>Nathan Butler:</t>
        </r>
        <r>
          <rPr>
            <sz val="9"/>
            <color indexed="81"/>
            <rFont val="Tahoma"/>
            <family val="2"/>
          </rPr>
          <t xml:space="preserve">
There is a delay in billing, current receipts are from winter. This year reflects last year pretty closely. </t>
        </r>
      </text>
    </comment>
    <comment ref="H17" authorId="0" shapeId="0" xr:uid="{83590973-144B-44D0-B324-210766CE2AEE}">
      <text>
        <r>
          <rPr>
            <b/>
            <sz val="9"/>
            <color indexed="81"/>
            <rFont val="Tahoma"/>
            <family val="2"/>
          </rPr>
          <t>Nathan Butler:</t>
        </r>
        <r>
          <rPr>
            <sz val="9"/>
            <color indexed="81"/>
            <rFont val="Tahoma"/>
            <family val="2"/>
          </rPr>
          <t xml:space="preserve">
We have received about $2,000 through Sept. This, plus 30% = $2,600</t>
        </r>
      </text>
    </comment>
    <comment ref="J17" authorId="0" shapeId="0" xr:uid="{3CA0BDA2-FFC9-4AA1-8922-BF570D114D89}">
      <text>
        <r>
          <rPr>
            <b/>
            <sz val="9"/>
            <color indexed="81"/>
            <rFont val="Tahoma"/>
            <family val="2"/>
          </rPr>
          <t>Nathan Butler:</t>
        </r>
        <r>
          <rPr>
            <sz val="9"/>
            <color indexed="81"/>
            <rFont val="Tahoma"/>
            <family val="2"/>
          </rPr>
          <t xml:space="preserve">
Interest rates are nominal. </t>
        </r>
      </text>
    </comment>
    <comment ref="L21" authorId="0" shapeId="0" xr:uid="{5CAB8546-8A93-4929-8DA9-21D559BFCF83}">
      <text>
        <r>
          <rPr>
            <b/>
            <sz val="9"/>
            <color indexed="81"/>
            <rFont val="Tahoma"/>
            <family val="2"/>
          </rPr>
          <t>Nathan Butler:</t>
        </r>
        <r>
          <rPr>
            <sz val="9"/>
            <color indexed="81"/>
            <rFont val="Tahoma"/>
            <family val="2"/>
          </rPr>
          <t xml:space="preserve">
Unpredictable income. </t>
        </r>
      </text>
    </comment>
    <comment ref="H25" authorId="0" shapeId="0" xr:uid="{4FFEA665-DD6B-4472-801A-8F5BD221BCFE}">
      <text>
        <r>
          <rPr>
            <b/>
            <sz val="9"/>
            <color indexed="81"/>
            <rFont val="Tahoma"/>
            <family val="2"/>
          </rPr>
          <t>Nathan Butler:</t>
        </r>
        <r>
          <rPr>
            <sz val="9"/>
            <color indexed="81"/>
            <rFont val="Tahoma"/>
            <family val="2"/>
          </rPr>
          <t xml:space="preserve">
This is mostly Hutchins/Butler employment expenses, which is about 18,500/month, or $222,000/yr. EMS reimburses the PHD about $20,000 / year for leadership under the Admin-Chief BARS Code (as a warrant). </t>
        </r>
      </text>
    </comment>
    <comment ref="J25" authorId="0" shapeId="0" xr:uid="{302EB1B2-29DC-49F8-B5BF-D7034D20CF3C}">
      <text>
        <r>
          <rPr>
            <b/>
            <sz val="9"/>
            <color indexed="81"/>
            <rFont val="Tahoma"/>
            <family val="2"/>
          </rPr>
          <t>Nathan Butler:</t>
        </r>
        <r>
          <rPr>
            <sz val="9"/>
            <color indexed="81"/>
            <rFont val="Tahoma"/>
            <family val="2"/>
          </rPr>
          <t xml:space="preserve">
We had staffing changes through the year so far, so the best way to calculate this would be to take the most recent month, take into account the June/July est payroll adjustments, then multiply by the remaining months, and add to the year-to-date revenues for this BARS code. We anticipate about $13,000 per month for the remaining of the year (=May 2021 plus est increases). 13000 x 6 for Jul - Dec 2021, and 11,000 for June. Also, it's behind one month (only paid through April), which we will capture by the 13th month. Total is about $160,000
</t>
        </r>
      </text>
    </comment>
    <comment ref="L25" authorId="0" shapeId="0" xr:uid="{C2220AAE-153A-408D-A74C-C2867B504DC4}">
      <text>
        <r>
          <rPr>
            <b/>
            <sz val="9"/>
            <color indexed="81"/>
            <rFont val="Tahoma"/>
            <family val="2"/>
          </rPr>
          <t>Nathan Butler:</t>
        </r>
        <r>
          <rPr>
            <sz val="9"/>
            <color indexed="81"/>
            <rFont val="Tahoma"/>
            <family val="2"/>
          </rPr>
          <t xml:space="preserve">
Historically PHD employee payroll has been reimbursed to EMS </t>
        </r>
      </text>
    </comment>
    <comment ref="H28" authorId="0" shapeId="0" xr:uid="{34FC6E83-335B-4977-952A-248997E4B597}">
      <text>
        <r>
          <rPr>
            <b/>
            <sz val="9"/>
            <color indexed="81"/>
            <rFont val="Tahoma"/>
            <family val="2"/>
          </rPr>
          <t>Nathan Butler:</t>
        </r>
        <r>
          <rPr>
            <sz val="9"/>
            <color indexed="81"/>
            <rFont val="Tahoma"/>
            <family val="2"/>
          </rPr>
          <t xml:space="preserve">
It is not known how much the same of the old sprint rig and/or the 1997 ambulance will be worth. This is a rough estimate, based only on selling the sprint rig. Current plan is to donate the ambulance to another service in Mexico</t>
        </r>
      </text>
    </comment>
    <comment ref="J28" authorId="0" shapeId="0" xr:uid="{91E05207-2775-4E1A-9BB1-0E8FDBEEBFC1}">
      <text>
        <r>
          <rPr>
            <b/>
            <sz val="9"/>
            <color indexed="81"/>
            <rFont val="Tahoma"/>
            <family val="2"/>
          </rPr>
          <t>Nathan Butler:</t>
        </r>
        <r>
          <rPr>
            <sz val="9"/>
            <color indexed="81"/>
            <rFont val="Tahoma"/>
            <family val="2"/>
          </rPr>
          <t xml:space="preserve">
Sale of old medic rig and an ambulance in April </t>
        </r>
      </text>
    </comment>
    <comment ref="H29" authorId="0" shapeId="0" xr:uid="{AC355C6E-51C6-4458-B6BD-CE7EB858A2DA}">
      <text>
        <r>
          <rPr>
            <b/>
            <sz val="9"/>
            <color indexed="81"/>
            <rFont val="Tahoma"/>
            <family val="2"/>
          </rPr>
          <t>Nathan Butler:</t>
        </r>
        <r>
          <rPr>
            <sz val="9"/>
            <color indexed="81"/>
            <rFont val="Tahoma"/>
            <family val="2"/>
          </rPr>
          <t xml:space="preserve">
For Community Paramedicine from 3rd Amendment Subsidy money</t>
        </r>
      </text>
    </comment>
    <comment ref="J29" authorId="0" shapeId="0" xr:uid="{12A22374-062E-4897-AFE8-DE59301BB951}">
      <text>
        <r>
          <rPr>
            <b/>
            <sz val="9"/>
            <color indexed="81"/>
            <rFont val="Tahoma"/>
            <family val="2"/>
          </rPr>
          <t>Nathan Butler:</t>
        </r>
        <r>
          <rPr>
            <sz val="9"/>
            <color indexed="81"/>
            <rFont val="Tahoma"/>
            <family val="2"/>
          </rPr>
          <t xml:space="preserve">
SJCPHD#1 did not make the $5,000 donation to Community Paramedicine in 2020 or 2021, both are owed </t>
        </r>
      </text>
    </comment>
    <comment ref="H32" authorId="0" shapeId="0" xr:uid="{2DCF9E7C-788D-4EB9-ACE9-C1A9C171DAE6}">
      <text>
        <r>
          <rPr>
            <b/>
            <sz val="9"/>
            <color indexed="81"/>
            <rFont val="Tahoma"/>
            <family val="2"/>
          </rPr>
          <t>Nathan Butler:</t>
        </r>
        <r>
          <rPr>
            <sz val="9"/>
            <color indexed="81"/>
            <rFont val="Tahoma"/>
            <family val="2"/>
          </rPr>
          <t xml:space="preserve">
If the 300,000 that was transferred to the reserve fund is counted, this would have been $4,016,594. Also, note that this excludes the $343,000 investment fund.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I1" authorId="0" shapeId="0" xr:uid="{155A3DE0-0400-435D-B486-0C66776EF2DF}">
      <text>
        <r>
          <rPr>
            <b/>
            <sz val="9"/>
            <color indexed="81"/>
            <rFont val="Tahoma"/>
            <family val="2"/>
          </rPr>
          <t>Nathan Butler:</t>
        </r>
        <r>
          <rPr>
            <sz val="9"/>
            <color indexed="81"/>
            <rFont val="Tahoma"/>
            <family val="2"/>
          </rPr>
          <t xml:space="preserve">
ASSUMING ONE STATION - FIRE HQ - RATHER THAN TWO </t>
        </r>
      </text>
    </comment>
    <comment ref="J1" authorId="0" shapeId="0" xr:uid="{E59E4ECC-B73E-40A0-B294-AEA5B3DE958A}">
      <text>
        <r>
          <rPr>
            <b/>
            <sz val="9"/>
            <color indexed="81"/>
            <rFont val="Tahoma"/>
            <family val="2"/>
          </rPr>
          <t>Nathan Butler:</t>
        </r>
        <r>
          <rPr>
            <sz val="9"/>
            <color indexed="81"/>
            <rFont val="Tahoma"/>
            <family val="2"/>
          </rPr>
          <t xml:space="preserve">
</t>
        </r>
      </text>
    </comment>
    <comment ref="D4" authorId="0" shapeId="0" xr:uid="{94302527-9D46-4088-BA7D-00731564986E}">
      <text>
        <r>
          <rPr>
            <b/>
            <sz val="9"/>
            <color indexed="81"/>
            <rFont val="Tahoma"/>
            <family val="2"/>
          </rPr>
          <t>Nathan Butler:</t>
        </r>
        <r>
          <rPr>
            <sz val="9"/>
            <color indexed="81"/>
            <rFont val="Tahoma"/>
            <family val="2"/>
          </rPr>
          <t xml:space="preserve">
from 2021 beginning cash letter </t>
        </r>
      </text>
    </comment>
    <comment ref="E4" authorId="0" shapeId="0" xr:uid="{9FD48094-879C-4053-AB7E-96FCF468FA12}">
      <text>
        <r>
          <rPr>
            <b/>
            <sz val="9"/>
            <color indexed="81"/>
            <rFont val="Tahoma"/>
            <family val="2"/>
          </rPr>
          <t>Nathan Butler:</t>
        </r>
        <r>
          <rPr>
            <sz val="9"/>
            <color indexed="81"/>
            <rFont val="Tahoma"/>
            <family val="2"/>
          </rPr>
          <t xml:space="preserve">
This is total revenue minus total expenditures (excluding this number)</t>
        </r>
      </text>
    </comment>
    <comment ref="G4" authorId="0" shapeId="0" xr:uid="{558D44B0-065C-49D9-BB74-CD1BAB817D7D}">
      <text>
        <r>
          <rPr>
            <b/>
            <sz val="9"/>
            <color indexed="81"/>
            <rFont val="Tahoma"/>
            <family val="2"/>
          </rPr>
          <t>Nathan Butler:</t>
        </r>
        <r>
          <rPr>
            <sz val="9"/>
            <color indexed="81"/>
            <rFont val="Tahoma"/>
            <family val="2"/>
          </rPr>
          <t xml:space="preserve">
This is total revenue minus total expenditures (excluding this number). </t>
        </r>
      </text>
    </comment>
    <comment ref="E5" authorId="0" shapeId="0" xr:uid="{28012E05-8847-4EC7-90D4-F9AE51C3F805}">
      <text>
        <r>
          <rPr>
            <b/>
            <sz val="9"/>
            <color indexed="81"/>
            <rFont val="Tahoma"/>
            <family val="2"/>
          </rPr>
          <t>Nathan Butler:</t>
        </r>
        <r>
          <rPr>
            <sz val="9"/>
            <color indexed="81"/>
            <rFont val="Tahoma"/>
            <family val="2"/>
          </rPr>
          <t xml:space="preserve">
This is a subcategory of the general fund (6511), not the reserve fund. It should be zeroed out. It was not used in 2020, though Karl did budget for it at the start of 2020</t>
        </r>
      </text>
    </comment>
    <comment ref="E6" authorId="0" shapeId="0" xr:uid="{00E45E1C-A3F0-4003-96CA-D5ADD09C7B39}">
      <text>
        <r>
          <rPr>
            <b/>
            <sz val="9"/>
            <color indexed="81"/>
            <rFont val="Tahoma"/>
            <family val="2"/>
          </rPr>
          <t>Nathan Butler:</t>
        </r>
        <r>
          <rPr>
            <sz val="9"/>
            <color indexed="81"/>
            <rFont val="Tahoma"/>
            <family val="2"/>
          </rPr>
          <t xml:space="preserve">
Karl had budgeted that we start using this BARS code to pay the building, but it was never used. We will use the reserve fund for capital improvements, including the building, but do not plan to use this general fund reserve BARS code.</t>
        </r>
      </text>
    </comment>
    <comment ref="E7" authorId="0" shapeId="0" xr:uid="{58B7851F-89A2-4365-BCC6-7AACBAE65E21}">
      <text>
        <r>
          <rPr>
            <b/>
            <sz val="9"/>
            <color indexed="81"/>
            <rFont val="Tahoma"/>
            <family val="2"/>
          </rPr>
          <t>Nathan Butler:</t>
        </r>
        <r>
          <rPr>
            <sz val="9"/>
            <color indexed="81"/>
            <rFont val="Tahoma"/>
            <family val="2"/>
          </rPr>
          <t xml:space="preserve">
As above, this is a subcategory of the general fund (6511), not the reserve fund. It should be zeroed out. It was not used in 2020, though Karl did budget for it at the start of 2020. Instead, the transfer to Reserve Fund BARS code was used (597.00.00.6512)</t>
        </r>
      </text>
    </comment>
    <comment ref="E11" authorId="0" shapeId="0" xr:uid="{EDF64171-0B85-476F-89D9-355F365D90A3}">
      <text>
        <r>
          <rPr>
            <b/>
            <sz val="9"/>
            <color indexed="81"/>
            <rFont val="Tahoma"/>
            <family val="2"/>
          </rPr>
          <t>Nathan Butler:</t>
        </r>
        <r>
          <rPr>
            <sz val="9"/>
            <color indexed="81"/>
            <rFont val="Tahoma"/>
            <family val="2"/>
          </rPr>
          <t xml:space="preserve">
$10,000 Paid to the PHD for Hutchin's leadership, $10,000 to the PHD for Butler. The Director of Ops is covered under Ops, not admin. Reminder of her salary is covered under 522.10.10.0007</t>
        </r>
      </text>
    </comment>
    <comment ref="G11" authorId="0" shapeId="0" xr:uid="{8B501F22-1481-4650-8A35-5D38545E7304}">
      <text>
        <r>
          <rPr>
            <b/>
            <sz val="9"/>
            <color indexed="81"/>
            <rFont val="Tahoma"/>
            <family val="2"/>
          </rPr>
          <t xml:space="preserve">Nathan Butler:
</t>
        </r>
        <r>
          <rPr>
            <sz val="9"/>
            <color indexed="81"/>
            <rFont val="Tahoma"/>
            <family val="2"/>
          </rPr>
          <t>Jan - May as YTD, then the June raise calculated for the remaining months. 25% of this is reimbursed EMS from the Hospital District under the IIMC Reimbursements BARS Code</t>
        </r>
      </text>
    </comment>
    <comment ref="E12" authorId="0" shapeId="0" xr:uid="{A6A494C7-F384-427F-B6DE-328C36ECAC40}">
      <text>
        <r>
          <rPr>
            <b/>
            <sz val="9"/>
            <color indexed="81"/>
            <rFont val="Tahoma"/>
            <family val="2"/>
          </rPr>
          <t>Nathan Butler:</t>
        </r>
        <r>
          <rPr>
            <sz val="9"/>
            <color indexed="81"/>
            <rFont val="Tahoma"/>
            <family val="2"/>
          </rPr>
          <t xml:space="preserve">
Placeholder salary increase of 3.5%, from 50,000 to 51,750 for Thomsen. </t>
        </r>
      </text>
    </comment>
    <comment ref="G12" authorId="0" shapeId="0" xr:uid="{86518E7C-6F7E-4855-AE8A-F681DEBE81E5}">
      <text>
        <r>
          <rPr>
            <b/>
            <sz val="9"/>
            <color indexed="81"/>
            <rFont val="Tahoma"/>
            <family val="2"/>
          </rPr>
          <t>Nathan Butler:</t>
        </r>
        <r>
          <rPr>
            <sz val="9"/>
            <color indexed="81"/>
            <rFont val="Tahoma"/>
            <family val="2"/>
          </rPr>
          <t xml:space="preserve">
Takes into account the new pay rate for the second half of the year </t>
        </r>
      </text>
    </comment>
    <comment ref="E13" authorId="0" shapeId="0" xr:uid="{75429C3A-0CBB-40A3-B8A2-F626F5648A41}">
      <text>
        <r>
          <rPr>
            <b/>
            <sz val="9"/>
            <color indexed="81"/>
            <rFont val="Tahoma"/>
            <family val="2"/>
          </rPr>
          <t>Nathan Butler:</t>
        </r>
        <r>
          <rPr>
            <sz val="9"/>
            <color indexed="81"/>
            <rFont val="Tahoma"/>
            <family val="2"/>
          </rPr>
          <t xml:space="preserve">
Should be much more modest, last year actuals included Karl's cashed out PTO. Only Sally Thomsen is elligible for cashed out PTO from EMS Admin (Butler/Hutchins cash out from PHD)</t>
        </r>
      </text>
    </comment>
    <comment ref="E14" authorId="0" shapeId="0" xr:uid="{FA316A3D-B0ED-41B8-8792-BE4B70E057D6}">
      <text>
        <r>
          <rPr>
            <b/>
            <sz val="9"/>
            <color indexed="81"/>
            <rFont val="Tahoma"/>
            <family val="2"/>
          </rPr>
          <t>Nathan Butler:</t>
        </r>
        <r>
          <rPr>
            <sz val="9"/>
            <color indexed="81"/>
            <rFont val="Tahoma"/>
            <family val="2"/>
          </rPr>
          <t xml:space="preserve">
This is a passthrough. The only portion of Hutchins' wages that are not reimbursed is $10,000 under 522.10.10.0001. See also IIMC Reimbursments 369.95.00.0007</t>
        </r>
      </text>
    </comment>
    <comment ref="G14" authorId="0" shapeId="0" xr:uid="{7B36B794-9B00-4BD4-952F-554AC4C2332B}">
      <text>
        <r>
          <rPr>
            <b/>
            <sz val="9"/>
            <color indexed="81"/>
            <rFont val="Tahoma"/>
            <family val="2"/>
          </rPr>
          <t>Nathan Butler:</t>
        </r>
        <r>
          <rPr>
            <sz val="9"/>
            <color indexed="81"/>
            <rFont val="Tahoma"/>
            <family val="2"/>
          </rPr>
          <t xml:space="preserve">
This is Hutchins' wages from 2021 before her retirement. </t>
        </r>
      </text>
    </comment>
    <comment ref="E15" authorId="0" shapeId="0" xr:uid="{41AD5662-DA74-4999-A520-09562BB306DB}">
      <text>
        <r>
          <rPr>
            <b/>
            <sz val="9"/>
            <color indexed="81"/>
            <rFont val="Tahoma"/>
            <family val="2"/>
          </rPr>
          <t>Nathan Butler:</t>
        </r>
        <r>
          <rPr>
            <sz val="9"/>
            <color indexed="81"/>
            <rFont val="Tahoma"/>
            <family val="2"/>
          </rPr>
          <t xml:space="preserve">
Of this, $56,000 is reimbursed by the hospital district in 2020. Includes a placeholder for a 3% raise.  </t>
        </r>
      </text>
    </comment>
    <comment ref="G15" authorId="0" shapeId="0" xr:uid="{9EB01FCB-36CB-452F-8444-F1378D0E4A7D}">
      <text>
        <r>
          <rPr>
            <b/>
            <sz val="9"/>
            <color indexed="81"/>
            <rFont val="Tahoma"/>
            <family val="2"/>
          </rPr>
          <t>Nathan Butler:</t>
        </r>
        <r>
          <rPr>
            <sz val="9"/>
            <color indexed="81"/>
            <rFont val="Tahoma"/>
            <family val="2"/>
          </rPr>
          <t xml:space="preserve">
Current wages through June, plus a modest raise in July. This is a passthrough, and is fully reimbursed by the hospital District </t>
        </r>
      </text>
    </comment>
    <comment ref="I15" authorId="0" shapeId="0" xr:uid="{4C92DA75-2059-4F65-8B51-821E741CEEF1}">
      <text>
        <r>
          <rPr>
            <b/>
            <sz val="9"/>
            <color indexed="81"/>
            <rFont val="Tahoma"/>
            <family val="2"/>
          </rPr>
          <t>Nathan Butler:</t>
        </r>
        <r>
          <rPr>
            <sz val="9"/>
            <color indexed="81"/>
            <rFont val="Tahoma"/>
            <family val="2"/>
          </rPr>
          <t xml:space="preserve">
Not really a savings - there is a revenue from the PHD that makes this a net 0 cost to EMS</t>
        </r>
      </text>
    </comment>
    <comment ref="J15" authorId="0" shapeId="0" xr:uid="{D027A383-9790-45A4-926E-1D71E8CEFF3B}">
      <text>
        <r>
          <rPr>
            <b/>
            <sz val="9"/>
            <color indexed="81"/>
            <rFont val="Tahoma"/>
            <family val="2"/>
          </rPr>
          <t>Nathan Butler:</t>
        </r>
        <r>
          <rPr>
            <sz val="9"/>
            <color indexed="81"/>
            <rFont val="Tahoma"/>
            <family val="2"/>
          </rPr>
          <t xml:space="preserve">
Not really a savings - there is a revenue from the PHD that makes this a net 0 cost to EMS</t>
        </r>
      </text>
    </comment>
    <comment ref="G17" authorId="0" shapeId="0" xr:uid="{79619C35-5A09-4C7E-9F8A-5ACF106C4A01}">
      <text>
        <r>
          <rPr>
            <b/>
            <sz val="9"/>
            <color indexed="81"/>
            <rFont val="Tahoma"/>
            <family val="2"/>
          </rPr>
          <t>Nathan Butler:</t>
        </r>
        <r>
          <rPr>
            <sz val="9"/>
            <color indexed="81"/>
            <rFont val="Tahoma"/>
            <family val="2"/>
          </rPr>
          <t xml:space="preserve">
This is much lower than 2020, but less of it is a passthrough - only 25% of the Chief's wages and 100% of the PHD Exec Assistant</t>
        </r>
      </text>
    </comment>
    <comment ref="I17" authorId="0" shapeId="0" xr:uid="{A7531168-30A7-4462-97B7-A3E97544B672}">
      <text>
        <r>
          <rPr>
            <b/>
            <sz val="9"/>
            <color indexed="81"/>
            <rFont val="Tahoma"/>
            <family val="2"/>
          </rPr>
          <t>Nathan Butler:</t>
        </r>
        <r>
          <rPr>
            <sz val="9"/>
            <color indexed="81"/>
            <rFont val="Tahoma"/>
            <family val="2"/>
          </rPr>
          <t xml:space="preserve">
It seems likely a combined service would need more mid-level management, so the actual cost of taking on EMS is likely to be higher than this. I have attempted to capture that cost under the Ops section, "Ops Director" </t>
        </r>
      </text>
    </comment>
    <comment ref="J17" authorId="0" shapeId="0" xr:uid="{6A03C0E4-CF5B-496A-A44E-AFE32CEAA869}">
      <text>
        <r>
          <rPr>
            <b/>
            <sz val="9"/>
            <color indexed="81"/>
            <rFont val="Tahoma"/>
            <family val="2"/>
          </rPr>
          <t>Nathan Butler:</t>
        </r>
        <r>
          <rPr>
            <sz val="9"/>
            <color indexed="81"/>
            <rFont val="Tahoma"/>
            <family val="2"/>
          </rPr>
          <t xml:space="preserve">
It seems likely a combined service would need more mid-level management, so the actual cost of taking on EMS is likely to be higher than this. I have attempted to capture that cost under the Ops section, "Ops Director" </t>
        </r>
      </text>
    </comment>
    <comment ref="E19" authorId="0" shapeId="0" xr:uid="{42F93D52-1CF7-43E6-A8A1-D82E60A6FDDC}">
      <text>
        <r>
          <rPr>
            <b/>
            <sz val="9"/>
            <color indexed="81"/>
            <rFont val="Tahoma"/>
            <family val="2"/>
          </rPr>
          <t>Nathan Butler:</t>
        </r>
        <r>
          <rPr>
            <sz val="9"/>
            <color indexed="81"/>
            <rFont val="Tahoma"/>
            <family val="2"/>
          </rPr>
          <t xml:space="preserve">
$1100 for Butler/Hutchins, $250 for Thomsen per month. =16,200. Butler/Hutchins is reimbursed (see Revenue)</t>
        </r>
      </text>
    </comment>
    <comment ref="G19" authorId="0" shapeId="0" xr:uid="{486AA16C-A525-4BA1-A6A7-292CAB817370}">
      <text>
        <r>
          <rPr>
            <b/>
            <sz val="9"/>
            <color indexed="81"/>
            <rFont val="Tahoma"/>
            <family val="2"/>
          </rPr>
          <t>Nathan Butler:</t>
        </r>
        <r>
          <rPr>
            <sz val="9"/>
            <color indexed="81"/>
            <rFont val="Tahoma"/>
            <family val="2"/>
          </rPr>
          <t xml:space="preserve">
Takes into account June/July raises for staff
</t>
        </r>
      </text>
    </comment>
    <comment ref="E20" authorId="0" shapeId="0" xr:uid="{576AB5A5-94F2-44BD-8900-62491EB5EA9A}">
      <text>
        <r>
          <rPr>
            <b/>
            <sz val="9"/>
            <color indexed="81"/>
            <rFont val="Tahoma"/>
            <family val="2"/>
          </rPr>
          <t>Nathan Butler:</t>
        </r>
        <r>
          <rPr>
            <sz val="9"/>
            <color indexed="81"/>
            <rFont val="Tahoma"/>
            <family val="2"/>
          </rPr>
          <t xml:space="preserve">
$30/mth Butler, $18/mnth Hutchins, $26/mnth Thomsen = $74, or about $1000/year. Butler/Hutchins is reimbursed (see Revenue)</t>
        </r>
      </text>
    </comment>
    <comment ref="G20" authorId="0" shapeId="0" xr:uid="{A37D4BD8-950B-4F0F-8F82-83F89E92F584}">
      <text>
        <r>
          <rPr>
            <b/>
            <sz val="9"/>
            <color indexed="81"/>
            <rFont val="Tahoma"/>
            <family val="2"/>
          </rPr>
          <t>Nathan Butler:</t>
        </r>
        <r>
          <rPr>
            <sz val="9"/>
            <color indexed="81"/>
            <rFont val="Tahoma"/>
            <family val="2"/>
          </rPr>
          <t xml:space="preserve">
Takes into account June/July raises
</t>
        </r>
      </text>
    </comment>
    <comment ref="E21" authorId="0" shapeId="0" xr:uid="{973D2435-24C0-4B5F-B962-57D0FA39C67D}">
      <text>
        <r>
          <rPr>
            <b/>
            <sz val="9"/>
            <color indexed="81"/>
            <rFont val="Tahoma"/>
            <family val="2"/>
          </rPr>
          <t>Nathan Butler:</t>
        </r>
        <r>
          <rPr>
            <sz val="9"/>
            <color indexed="81"/>
            <rFont val="Tahoma"/>
            <family val="2"/>
          </rPr>
          <t xml:space="preserve">
$713/mnth Butler, $1026 Hutchins, $468 Thomsen = $2207 x 12 = 26500. Butler/Hutchins is reimbursed (see Revenue)</t>
        </r>
      </text>
    </comment>
    <comment ref="G21" authorId="0" shapeId="0" xr:uid="{C54A0882-E836-4AF3-A785-25B32B92C128}">
      <text>
        <r>
          <rPr>
            <b/>
            <sz val="9"/>
            <color indexed="81"/>
            <rFont val="Tahoma"/>
            <family val="2"/>
          </rPr>
          <t>Nathan Butler:</t>
        </r>
        <r>
          <rPr>
            <sz val="9"/>
            <color indexed="81"/>
            <rFont val="Tahoma"/>
            <family val="2"/>
          </rPr>
          <t xml:space="preserve">
Takes into account June/July raises
</t>
        </r>
      </text>
    </comment>
    <comment ref="E22" authorId="0" shapeId="0" xr:uid="{398AE48C-35F2-43B5-8073-464C417449C3}">
      <text>
        <r>
          <rPr>
            <b/>
            <sz val="9"/>
            <color indexed="81"/>
            <rFont val="Tahoma"/>
            <family val="2"/>
          </rPr>
          <t>Nathan Butler:</t>
        </r>
        <r>
          <rPr>
            <sz val="9"/>
            <color indexed="81"/>
            <rFont val="Tahoma"/>
            <family val="2"/>
          </rPr>
          <t xml:space="preserve">
No LEOFF elligible admin staff (was Karl) </t>
        </r>
      </text>
    </comment>
    <comment ref="E23" authorId="0" shapeId="0" xr:uid="{E1804B84-1AB1-46A9-B0D9-963B0C8D29DE}">
      <text>
        <r>
          <rPr>
            <b/>
            <sz val="9"/>
            <color indexed="81"/>
            <rFont val="Tahoma"/>
            <family val="2"/>
          </rPr>
          <t>Nathan Butler:</t>
        </r>
        <r>
          <rPr>
            <sz val="9"/>
            <color indexed="81"/>
            <rFont val="Tahoma"/>
            <family val="2"/>
          </rPr>
          <t xml:space="preserve">
No uniformed Admin staff. </t>
        </r>
      </text>
    </comment>
    <comment ref="E24" authorId="0" shapeId="0" xr:uid="{A3FA086C-CACA-4F8A-B162-191460816A25}">
      <text>
        <r>
          <rPr>
            <b/>
            <sz val="9"/>
            <color indexed="81"/>
            <rFont val="Tahoma"/>
            <family val="2"/>
          </rPr>
          <t>Nathan Butler:</t>
        </r>
        <r>
          <rPr>
            <sz val="9"/>
            <color indexed="81"/>
            <rFont val="Tahoma"/>
            <family val="2"/>
          </rPr>
          <t xml:space="preserve">
Currently $635/m Hutchins $1209/m Butler, $1261/m Thomsen = 3105 x 12 = $37,260. Then, multiple by 11% to reflect the increase in expense for 2020 = est. $42,000. Butler/Hutchins is reimbursed (see revenue)</t>
        </r>
      </text>
    </comment>
    <comment ref="G24" authorId="0" shapeId="0" xr:uid="{71CBDDBB-7DEE-4596-ABF9-70DCA80A3F0C}">
      <text>
        <r>
          <rPr>
            <b/>
            <sz val="9"/>
            <color indexed="81"/>
            <rFont val="Tahoma"/>
            <family val="2"/>
          </rPr>
          <t>Nathan Butler:</t>
        </r>
        <r>
          <rPr>
            <sz val="9"/>
            <color indexed="81"/>
            <rFont val="Tahoma"/>
            <family val="2"/>
          </rPr>
          <t xml:space="preserve">
lower insurance costs in 2021 than expected due to fewer enrollees </t>
        </r>
      </text>
    </comment>
    <comment ref="E25" authorId="0" shapeId="0" xr:uid="{C9FDC7C2-C822-485E-9625-04983EFA0288}">
      <text>
        <r>
          <rPr>
            <b/>
            <sz val="9"/>
            <color indexed="81"/>
            <rFont val="Tahoma"/>
            <family val="2"/>
          </rPr>
          <t>Nathan Butler:</t>
        </r>
        <r>
          <rPr>
            <sz val="9"/>
            <color indexed="81"/>
            <rFont val="Tahoma"/>
            <family val="2"/>
          </rPr>
          <t xml:space="preserve">
$100 each Admin employee = $300/m = 3600/year. Butler and Hutchins is reimbursed (see revenue) </t>
        </r>
      </text>
    </comment>
    <comment ref="G26" authorId="0" shapeId="0" xr:uid="{E43C1D05-7450-4335-B28C-4DA82AF8882B}">
      <text>
        <r>
          <rPr>
            <b/>
            <sz val="9"/>
            <color indexed="81"/>
            <rFont val="Tahoma"/>
            <family val="2"/>
          </rPr>
          <t>Nathan Butler:</t>
        </r>
        <r>
          <rPr>
            <sz val="9"/>
            <color indexed="81"/>
            <rFont val="Tahoma"/>
            <family val="2"/>
          </rPr>
          <t xml:space="preserve">
An error in the original budget set this to 0, which is here corrected </t>
        </r>
      </text>
    </comment>
    <comment ref="E27" authorId="0" shapeId="0" xr:uid="{FB4716B1-DDA2-43E4-8C4F-9F87B4C113F4}">
      <text>
        <r>
          <rPr>
            <b/>
            <sz val="9"/>
            <color indexed="81"/>
            <rFont val="Tahoma"/>
            <family val="2"/>
          </rPr>
          <t>Nathan Butler:</t>
        </r>
        <r>
          <rPr>
            <sz val="9"/>
            <color indexed="81"/>
            <rFont val="Tahoma"/>
            <family val="2"/>
          </rPr>
          <t xml:space="preserve">
Cell phones covered under coms </t>
        </r>
      </text>
    </comment>
    <comment ref="E28" authorId="0" shapeId="0" xr:uid="{D8F740B1-523C-4C55-8B9D-2726ED661FBA}">
      <text>
        <r>
          <rPr>
            <b/>
            <sz val="9"/>
            <color indexed="81"/>
            <rFont val="Tahoma"/>
            <family val="2"/>
          </rPr>
          <t>Nathan Butler:</t>
        </r>
        <r>
          <rPr>
            <sz val="9"/>
            <color indexed="81"/>
            <rFont val="Tahoma"/>
            <family val="2"/>
          </rPr>
          <t xml:space="preserve">
$64/m Butler, $394/m Hutchins, $762/m Thomsen = $1220/month = $14,640 / year</t>
        </r>
      </text>
    </comment>
    <comment ref="E29" authorId="0" shapeId="0" xr:uid="{13886188-A4C1-4F62-BE8A-B5A6D5AE5AC6}">
      <text>
        <r>
          <rPr>
            <b/>
            <sz val="9"/>
            <color indexed="81"/>
            <rFont val="Tahoma"/>
            <family val="2"/>
          </rPr>
          <t xml:space="preserve">Nathan Butler: </t>
        </r>
        <r>
          <rPr>
            <sz val="9"/>
            <color indexed="81"/>
            <rFont val="Tahoma"/>
            <family val="2"/>
          </rPr>
          <t xml:space="preserve">
$8/m Butler, 11/m Hutchins, $5/m Thomsen = $24/m = $288/year </t>
        </r>
      </text>
    </comment>
    <comment ref="E30" authorId="0" shapeId="0" xr:uid="{D040646E-21BE-4650-8C64-57957A5D3DED}">
      <text>
        <r>
          <rPr>
            <b/>
            <sz val="9"/>
            <color indexed="81"/>
            <rFont val="Tahoma"/>
            <family val="2"/>
          </rPr>
          <t>Nathan Butler:</t>
        </r>
        <r>
          <rPr>
            <sz val="9"/>
            <color indexed="81"/>
            <rFont val="Tahoma"/>
            <family val="2"/>
          </rPr>
          <t xml:space="preserve">
covered under medical insurance (now that we have Regence) </t>
        </r>
      </text>
    </comment>
    <comment ref="E31" authorId="0" shapeId="0" xr:uid="{35BB687B-7186-431C-B980-B117BAD606BE}">
      <text>
        <r>
          <rPr>
            <b/>
            <sz val="9"/>
            <color indexed="81"/>
            <rFont val="Tahoma"/>
            <family val="2"/>
          </rPr>
          <t>Nathan Butler:</t>
        </r>
        <r>
          <rPr>
            <sz val="9"/>
            <color indexed="81"/>
            <rFont val="Tahoma"/>
            <family val="2"/>
          </rPr>
          <t xml:space="preserve">
This should be a straight across cost.($2300 each for Butler and Thomsen), plus monthly admin charge for whole agency
</t>
        </r>
      </text>
    </comment>
    <comment ref="E32" authorId="0" shapeId="0" xr:uid="{6D757F66-AF1F-4878-A28E-D9E6C5120670}">
      <text>
        <r>
          <rPr>
            <b/>
            <sz val="9"/>
            <color indexed="81"/>
            <rFont val="Tahoma"/>
            <family val="2"/>
          </rPr>
          <t>Nathan Butler:</t>
        </r>
        <r>
          <rPr>
            <sz val="9"/>
            <color indexed="81"/>
            <rFont val="Tahoma"/>
            <family val="2"/>
          </rPr>
          <t xml:space="preserve">
This is usually around $75/person. Pays for Island Air Ambulance &amp; Airlift NW memberships </t>
        </r>
      </text>
    </comment>
    <comment ref="E39" authorId="0" shapeId="0" xr:uid="{B6DA8FB2-C44B-4118-8A1C-22483AAF781B}">
      <text>
        <r>
          <rPr>
            <b/>
            <sz val="9"/>
            <color indexed="81"/>
            <rFont val="Tahoma"/>
            <family val="2"/>
          </rPr>
          <t>Nathan Butler:</t>
        </r>
        <r>
          <rPr>
            <sz val="9"/>
            <color indexed="81"/>
            <rFont val="Tahoma"/>
            <family val="2"/>
          </rPr>
          <t xml:space="preserve">
We have spent $2100 through Sept 2020. </t>
        </r>
      </text>
    </comment>
    <comment ref="E40" authorId="0" shapeId="0" xr:uid="{8559FFE4-267C-4066-A746-A6ACB1BF4E27}">
      <text>
        <r>
          <rPr>
            <b/>
            <sz val="9"/>
            <color indexed="81"/>
            <rFont val="Tahoma"/>
            <family val="2"/>
          </rPr>
          <t>Nathan Butler:</t>
        </r>
        <r>
          <rPr>
            <sz val="9"/>
            <color indexed="81"/>
            <rFont val="Tahoma"/>
            <family val="2"/>
          </rPr>
          <t xml:space="preserve">
Our Software costs are rolled into our IT Contractor expenses 522.20.41.0006. As of Sept 2020 we have spent $2600. This is an estimate based off of that. Past items under this code for e.g. include Aladtec. </t>
        </r>
      </text>
    </comment>
    <comment ref="I40" authorId="0" shapeId="0" xr:uid="{224F63A3-3B44-4F08-BB2A-333107136A01}">
      <text>
        <r>
          <rPr>
            <b/>
            <sz val="9"/>
            <color indexed="81"/>
            <rFont val="Tahoma"/>
            <family val="2"/>
          </rPr>
          <t>Nathan Butler:</t>
        </r>
        <r>
          <rPr>
            <sz val="9"/>
            <color indexed="81"/>
            <rFont val="Tahoma"/>
            <family val="2"/>
          </rPr>
          <t xml:space="preserve">
Assuming Fire has their own software for scheduling </t>
        </r>
      </text>
    </comment>
    <comment ref="J40" authorId="0" shapeId="0" xr:uid="{2D6CB7CA-CDF4-4421-96B9-D87C02546C32}">
      <text>
        <r>
          <rPr>
            <b/>
            <sz val="9"/>
            <color indexed="81"/>
            <rFont val="Tahoma"/>
            <family val="2"/>
          </rPr>
          <t>Nathan Butler:</t>
        </r>
        <r>
          <rPr>
            <sz val="9"/>
            <color indexed="81"/>
            <rFont val="Tahoma"/>
            <family val="2"/>
          </rPr>
          <t xml:space="preserve">
Assuming Fire has their own software for scheduling </t>
        </r>
      </text>
    </comment>
    <comment ref="E43" authorId="0" shapeId="0" xr:uid="{455BADF7-F712-4D73-86DD-33DCAD6FFEA7}">
      <text>
        <r>
          <rPr>
            <b/>
            <sz val="9"/>
            <color indexed="81"/>
            <rFont val="Tahoma"/>
            <family val="2"/>
          </rPr>
          <t>Nathan Butler:</t>
        </r>
        <r>
          <rPr>
            <sz val="9"/>
            <color indexed="81"/>
            <rFont val="Tahoma"/>
            <family val="2"/>
          </rPr>
          <t xml:space="preserve">
We have spent about $700 as of Sept 2020. This is an unpredictable expense - something breaks/etc</t>
        </r>
      </text>
    </comment>
    <comment ref="I44" authorId="0" shapeId="0" xr:uid="{60F600F9-E7E8-47D9-B6EC-40AC11EA6F44}">
      <text>
        <r>
          <rPr>
            <b/>
            <sz val="9"/>
            <color indexed="81"/>
            <rFont val="Tahoma"/>
            <family val="2"/>
          </rPr>
          <t>Nathan Butler:</t>
        </r>
        <r>
          <rPr>
            <sz val="9"/>
            <color indexed="81"/>
            <rFont val="Tahoma"/>
            <family val="2"/>
          </rPr>
          <t xml:space="preserve">
Assuming Fire has it's own office equipment</t>
        </r>
      </text>
    </comment>
    <comment ref="J44" authorId="0" shapeId="0" xr:uid="{E52836FA-288D-4F3B-8090-EECCE072A3D6}">
      <text>
        <r>
          <rPr>
            <b/>
            <sz val="9"/>
            <color indexed="81"/>
            <rFont val="Tahoma"/>
            <family val="2"/>
          </rPr>
          <t>Nathan Butler:</t>
        </r>
        <r>
          <rPr>
            <sz val="9"/>
            <color indexed="81"/>
            <rFont val="Tahoma"/>
            <family val="2"/>
          </rPr>
          <t xml:space="preserve">
Assuming Fire has it's own office equipment</t>
        </r>
      </text>
    </comment>
    <comment ref="E46" authorId="0" shapeId="0" xr:uid="{7B35B9E0-4847-4A26-A60D-7BF4E32CBB50}">
      <text>
        <r>
          <rPr>
            <b/>
            <sz val="9"/>
            <color indexed="81"/>
            <rFont val="Tahoma"/>
            <family val="2"/>
          </rPr>
          <t>Nathan Butler:</t>
        </r>
        <r>
          <rPr>
            <sz val="9"/>
            <color indexed="81"/>
            <rFont val="Tahoma"/>
            <family val="2"/>
          </rPr>
          <t xml:space="preserve">
We have not done newsletters/etc, but need to. 2-4 District wide mailers will cost at least this amount. For 2020 we spent $0 so far. Does not include postage for mailers (see 522.10.42.0002)</t>
        </r>
      </text>
    </comment>
    <comment ref="G46" authorId="0" shapeId="0" xr:uid="{BD2D50AA-2470-42E1-A3B2-2633B6217BD4}">
      <text>
        <r>
          <rPr>
            <b/>
            <sz val="9"/>
            <color indexed="81"/>
            <rFont val="Tahoma"/>
            <family val="2"/>
          </rPr>
          <t>Nathan Butler:</t>
        </r>
        <r>
          <rPr>
            <sz val="9"/>
            <color indexed="81"/>
            <rFont val="Tahoma"/>
            <family val="2"/>
          </rPr>
          <t xml:space="preserve">
Newsletter going out shortly, and another planned for fall 2021. Does not include Postage (see below under 10.42.0002)</t>
        </r>
      </text>
    </comment>
    <comment ref="E47" authorId="0" shapeId="0" xr:uid="{A3247A7E-00E3-4A13-8940-CCE518C31284}">
      <text>
        <r>
          <rPr>
            <b/>
            <sz val="9"/>
            <color indexed="81"/>
            <rFont val="Tahoma"/>
            <family val="2"/>
          </rPr>
          <t>Nathan Butler:</t>
        </r>
        <r>
          <rPr>
            <sz val="9"/>
            <color indexed="81"/>
            <rFont val="Tahoma"/>
            <family val="2"/>
          </rPr>
          <t xml:space="preserve">
as of Sept we have spent $6600. Add 33% = $8800</t>
        </r>
      </text>
    </comment>
    <comment ref="I47" authorId="0" shapeId="0" xr:uid="{2385CD7C-F348-4AC9-BD32-201E2CCB55BB}">
      <text>
        <r>
          <rPr>
            <b/>
            <sz val="9"/>
            <color indexed="81"/>
            <rFont val="Tahoma"/>
            <family val="2"/>
          </rPr>
          <t>Nathan Butler:</t>
        </r>
        <r>
          <rPr>
            <sz val="9"/>
            <color indexed="81"/>
            <rFont val="Tahoma"/>
            <family val="2"/>
          </rPr>
          <t xml:space="preserve">
The number of warrants for Fire will definitely go up, but likely not equal to 100% </t>
        </r>
      </text>
    </comment>
    <comment ref="J47" authorId="0" shapeId="0" xr:uid="{86B28857-FB5F-4837-82CD-ED14A612FC5A}">
      <text>
        <r>
          <rPr>
            <b/>
            <sz val="9"/>
            <color indexed="81"/>
            <rFont val="Tahoma"/>
            <family val="2"/>
          </rPr>
          <t>Nathan Butler:</t>
        </r>
        <r>
          <rPr>
            <sz val="9"/>
            <color indexed="81"/>
            <rFont val="Tahoma"/>
            <family val="2"/>
          </rPr>
          <t xml:space="preserve">
The number of warrants for Fire will definitely go up, but likely not equal to 100% </t>
        </r>
      </text>
    </comment>
    <comment ref="E48" authorId="0" shapeId="0" xr:uid="{EE2793E4-61D1-48E3-8CD8-33DE3ABF8BEE}">
      <text>
        <r>
          <rPr>
            <b/>
            <sz val="9"/>
            <color indexed="81"/>
            <rFont val="Tahoma"/>
            <family val="2"/>
          </rPr>
          <t>Nathan Butler:</t>
        </r>
        <r>
          <rPr>
            <sz val="9"/>
            <color indexed="81"/>
            <rFont val="Tahoma"/>
            <family val="2"/>
          </rPr>
          <t xml:space="preserve">
We have spent about $9,500 in 2020 as of Sept. This large item was set aside for the CID. If we end up having large legal expenses in 2021, it may need boosted back up, but for now we feel it a mistake to continuously budget high for this as it appears we are spending this much each year as a routine </t>
        </r>
      </text>
    </comment>
    <comment ref="G48" authorId="0" shapeId="0" xr:uid="{40E25237-4969-4AD7-B2A0-6654B8A28D00}">
      <text>
        <r>
          <rPr>
            <b/>
            <sz val="9"/>
            <color indexed="81"/>
            <rFont val="Tahoma"/>
            <family val="2"/>
          </rPr>
          <t xml:space="preserve">Nathan Butler:
</t>
        </r>
        <r>
          <rPr>
            <sz val="9"/>
            <color indexed="81"/>
            <rFont val="Tahoma"/>
            <family val="2"/>
          </rPr>
          <t xml:space="preserve">Legal fees have been high, and aren't really expected to go down, especially with all of the union and integration work </t>
        </r>
      </text>
    </comment>
    <comment ref="I48" authorId="0" shapeId="0" xr:uid="{0CCEFD60-5EA0-49C9-8304-675D80003EF6}">
      <text>
        <r>
          <rPr>
            <b/>
            <sz val="9"/>
            <color indexed="81"/>
            <rFont val="Tahoma"/>
            <family val="2"/>
          </rPr>
          <t>Nathan Butler:</t>
        </r>
        <r>
          <rPr>
            <sz val="9"/>
            <color indexed="81"/>
            <rFont val="Tahoma"/>
            <family val="2"/>
          </rPr>
          <t xml:space="preserve">
Very rough number, but the cost for bringing on union members and legal costs associated with integration are likely to mean higher than expected legal expenses. If this is accounted for in the Fire budget, zero this out  </t>
        </r>
      </text>
    </comment>
    <comment ref="J48" authorId="0" shapeId="0" xr:uid="{30E7400E-5D39-424B-87B1-DBAE892DB8FB}">
      <text>
        <r>
          <rPr>
            <b/>
            <sz val="9"/>
            <color indexed="81"/>
            <rFont val="Tahoma"/>
            <family val="2"/>
          </rPr>
          <t>Nathan Butler:</t>
        </r>
        <r>
          <rPr>
            <sz val="9"/>
            <color indexed="81"/>
            <rFont val="Tahoma"/>
            <family val="2"/>
          </rPr>
          <t xml:space="preserve">
Very rough number, but the cost for bringing on union members and legal costs associated with integration are likely to mean higher than expected legal expenses. If this is accounted for in the Fire budget, zero this out  </t>
        </r>
      </text>
    </comment>
    <comment ref="E49" authorId="0" shapeId="0" xr:uid="{DAA59861-F819-438F-A733-FFE8E5417244}">
      <text>
        <r>
          <rPr>
            <b/>
            <sz val="9"/>
            <color indexed="81"/>
            <rFont val="Tahoma"/>
            <family val="2"/>
          </rPr>
          <t>Nathan Butler:</t>
        </r>
        <r>
          <rPr>
            <sz val="9"/>
            <color indexed="81"/>
            <rFont val="Tahoma"/>
            <family val="2"/>
          </rPr>
          <t xml:space="preserve">
State Audit expenses came in at $1400 for 2020. It appears possible that it was been billed differently as the PHD paid it, and EMS reimbursed the PHD. The number $15,000 is a rough number. </t>
        </r>
      </text>
    </comment>
    <comment ref="G49" authorId="0" shapeId="0" xr:uid="{4B2D3F35-B140-47A9-8A63-CAC84D5D90E8}">
      <text>
        <r>
          <rPr>
            <b/>
            <sz val="9"/>
            <color indexed="81"/>
            <rFont val="Tahoma"/>
            <family val="2"/>
          </rPr>
          <t>Nathan Butler:</t>
        </r>
        <r>
          <rPr>
            <sz val="9"/>
            <color indexed="81"/>
            <rFont val="Tahoma"/>
            <family val="2"/>
          </rPr>
          <t xml:space="preserve">
This is half of what the PHD needs to bill EMS</t>
        </r>
      </text>
    </comment>
    <comment ref="I49" authorId="0" shapeId="0" xr:uid="{06DD2B6D-EC9B-4E02-836F-0EE6CE52A506}">
      <text>
        <r>
          <rPr>
            <b/>
            <sz val="9"/>
            <color indexed="81"/>
            <rFont val="Tahoma"/>
            <family val="2"/>
          </rPr>
          <t>Nathan Butler:</t>
        </r>
        <r>
          <rPr>
            <sz val="9"/>
            <color indexed="81"/>
            <rFont val="Tahoma"/>
            <family val="2"/>
          </rPr>
          <t xml:space="preserve">
I doubt Fire's audit expenses will go up appreciably, but they will go up some </t>
        </r>
      </text>
    </comment>
    <comment ref="J49" authorId="0" shapeId="0" xr:uid="{6423FA48-3977-4526-9CEF-FC4673E113D1}">
      <text>
        <r>
          <rPr>
            <b/>
            <sz val="9"/>
            <color indexed="81"/>
            <rFont val="Tahoma"/>
            <family val="2"/>
          </rPr>
          <t>Nathan Butler:</t>
        </r>
        <r>
          <rPr>
            <sz val="9"/>
            <color indexed="81"/>
            <rFont val="Tahoma"/>
            <family val="2"/>
          </rPr>
          <t xml:space="preserve">
I doubt Fire's audit expenses will go up appreciably, but they will go up some </t>
        </r>
      </text>
    </comment>
    <comment ref="E50" authorId="0" shapeId="0" xr:uid="{3F397314-D5DF-46CF-84C0-2533AC5FC054}">
      <text>
        <r>
          <rPr>
            <b/>
            <sz val="9"/>
            <color indexed="81"/>
            <rFont val="Tahoma"/>
            <family val="2"/>
          </rPr>
          <t>Nathan Butler:</t>
        </r>
        <r>
          <rPr>
            <sz val="9"/>
            <color indexed="81"/>
            <rFont val="Tahoma"/>
            <family val="2"/>
          </rPr>
          <t xml:space="preserve">
We have not utilized this yet, but we do plan to do so. We will need to spend $20,000 for assistance with GEMT. </t>
        </r>
      </text>
    </comment>
    <comment ref="G50" authorId="0" shapeId="0" xr:uid="{A33865B7-E85B-4B3C-850F-2ADB136407E6}">
      <text>
        <r>
          <rPr>
            <b/>
            <sz val="9"/>
            <color indexed="81"/>
            <rFont val="Tahoma"/>
            <family val="2"/>
          </rPr>
          <t>Nathan Butler:</t>
        </r>
        <r>
          <rPr>
            <sz val="9"/>
            <color indexed="81"/>
            <rFont val="Tahoma"/>
            <family val="2"/>
          </rPr>
          <t xml:space="preserve">
This is to pay for GEMT to be handled by a contractor.</t>
        </r>
      </text>
    </comment>
    <comment ref="I50" authorId="0" shapeId="0" xr:uid="{A775622A-A0D4-48DA-B254-4FEB92925C81}">
      <text>
        <r>
          <rPr>
            <b/>
            <sz val="9"/>
            <color indexed="81"/>
            <rFont val="Tahoma"/>
            <family val="2"/>
          </rPr>
          <t>Nathan Butler:</t>
        </r>
        <r>
          <rPr>
            <sz val="9"/>
            <color indexed="81"/>
            <rFont val="Tahoma"/>
            <family val="2"/>
          </rPr>
          <t xml:space="preserve">
This is to pay for GEMT to be handled by a contractor.</t>
        </r>
      </text>
    </comment>
    <comment ref="J50" authorId="0" shapeId="0" xr:uid="{510A142D-EA3B-4B6D-8796-D959F00DEACF}">
      <text>
        <r>
          <rPr>
            <b/>
            <sz val="9"/>
            <color indexed="81"/>
            <rFont val="Tahoma"/>
            <family val="2"/>
          </rPr>
          <t>Nathan Butler:</t>
        </r>
        <r>
          <rPr>
            <sz val="9"/>
            <color indexed="81"/>
            <rFont val="Tahoma"/>
            <family val="2"/>
          </rPr>
          <t xml:space="preserve">
This is to pay for GEMT to be handled by a contractor.</t>
        </r>
      </text>
    </comment>
    <comment ref="E51" authorId="0" shapeId="0" xr:uid="{C551F2AF-598B-4038-A6F3-CC0A41326A43}">
      <text>
        <r>
          <rPr>
            <b/>
            <sz val="9"/>
            <color indexed="81"/>
            <rFont val="Tahoma"/>
            <family val="2"/>
          </rPr>
          <t>Nathan Butler:</t>
        </r>
        <r>
          <rPr>
            <sz val="9"/>
            <color indexed="81"/>
            <rFont val="Tahoma"/>
            <family val="2"/>
          </rPr>
          <t xml:space="preserve">
The PHD levy has been carrying this expense. </t>
        </r>
      </text>
    </comment>
    <comment ref="E54" authorId="0" shapeId="0" xr:uid="{9C4E0AC3-0377-4491-A37A-197F71D52E28}">
      <text>
        <r>
          <rPr>
            <b/>
            <sz val="9"/>
            <color indexed="81"/>
            <rFont val="Tahoma"/>
            <family val="2"/>
          </rPr>
          <t>Nathan Butler:</t>
        </r>
        <r>
          <rPr>
            <sz val="9"/>
            <color indexed="81"/>
            <rFont val="Tahoma"/>
            <family val="2"/>
          </rPr>
          <t xml:space="preserve">
Current expenditures are at $214/month. This is due to the move to VOIP. Also includes a satellite phone. </t>
        </r>
      </text>
    </comment>
    <comment ref="E55" authorId="0" shapeId="0" xr:uid="{BF06FA5A-E7D4-4ED6-8415-A24D5361FAC2}">
      <text>
        <r>
          <rPr>
            <b/>
            <sz val="9"/>
            <color indexed="81"/>
            <rFont val="Tahoma"/>
            <family val="2"/>
          </rPr>
          <t>Nathan Butler:</t>
        </r>
        <r>
          <rPr>
            <sz val="9"/>
            <color indexed="81"/>
            <rFont val="Tahoma"/>
            <family val="2"/>
          </rPr>
          <t xml:space="preserve">
We have spent $890 as of Sept 2020. The cost of mailers is the main anticipated cost increase. First class postage (0.55) to about 3000 addresses 2-4 x /year = est $7,000, plus non-mailer postage. See 522.10.41.0001 for the advertising BARS code that covers the remainder of the advertising cost. </t>
        </r>
      </text>
    </comment>
    <comment ref="G55" authorId="0" shapeId="0" xr:uid="{D67B1B9F-7FC5-4D97-8001-3D466FDDEC57}">
      <text>
        <r>
          <rPr>
            <b/>
            <sz val="9"/>
            <color indexed="81"/>
            <rFont val="Tahoma"/>
            <family val="2"/>
          </rPr>
          <t>Nathan Butler:</t>
        </r>
        <r>
          <rPr>
            <sz val="9"/>
            <color indexed="81"/>
            <rFont val="Tahoma"/>
            <family val="2"/>
          </rPr>
          <t xml:space="preserve">
Postage for Newsletter will be $1000, twice, plus Systems design postage for billing </t>
        </r>
      </text>
    </comment>
    <comment ref="E56" authorId="0" shapeId="0" xr:uid="{52ECDE0A-8476-4654-9CEA-64AC80880917}">
      <text>
        <r>
          <rPr>
            <b/>
            <sz val="9"/>
            <color indexed="81"/>
            <rFont val="Tahoma"/>
            <family val="2"/>
          </rPr>
          <t>Nathan Butler:</t>
        </r>
        <r>
          <rPr>
            <sz val="9"/>
            <color indexed="81"/>
            <rFont val="Tahoma"/>
            <family val="2"/>
          </rPr>
          <t xml:space="preserve">
We spend about $700/month on this, equals $8,400/year
</t>
        </r>
      </text>
    </comment>
    <comment ref="G56" authorId="0" shapeId="0" xr:uid="{113420D8-00C9-4F0F-A5AE-EE62719CAB79}">
      <text>
        <r>
          <rPr>
            <b/>
            <sz val="9"/>
            <color indexed="81"/>
            <rFont val="Tahoma"/>
            <family val="2"/>
          </rPr>
          <t>Nathan Butler:</t>
        </r>
        <r>
          <rPr>
            <sz val="9"/>
            <color indexed="81"/>
            <rFont val="Tahoma"/>
            <family val="2"/>
          </rPr>
          <t xml:space="preserve">
Thomsen/Orozco retired some old accounts that had not been closed for ambulance wireless</t>
        </r>
      </text>
    </comment>
    <comment ref="I56" authorId="0" shapeId="0" xr:uid="{B3A88DE9-D81E-450B-B597-06DB938A641B}">
      <text>
        <r>
          <rPr>
            <b/>
            <sz val="9"/>
            <color indexed="81"/>
            <rFont val="Tahoma"/>
            <family val="2"/>
          </rPr>
          <t>Nathan Butler:</t>
        </r>
        <r>
          <rPr>
            <sz val="9"/>
            <color indexed="81"/>
            <rFont val="Tahoma"/>
            <family val="2"/>
          </rPr>
          <t xml:space="preserve">
Doubtful that less cell service will be needed - this is for rigs and responders, of which Fire will have roughly the same as EMS/Fire combined, except for a couple medic rigs </t>
        </r>
      </text>
    </comment>
    <comment ref="E57" authorId="0" shapeId="0" xr:uid="{87160556-7207-48DC-8BE1-53F3F94BAF95}">
      <text>
        <r>
          <rPr>
            <b/>
            <sz val="9"/>
            <color indexed="81"/>
            <rFont val="Tahoma"/>
            <family val="2"/>
          </rPr>
          <t>Nathan Butler:</t>
        </r>
        <r>
          <rPr>
            <sz val="9"/>
            <color indexed="81"/>
            <rFont val="Tahoma"/>
            <family val="2"/>
          </rPr>
          <t xml:space="preserve">
Currently $135/month through RockIsland = est $1700</t>
        </r>
      </text>
    </comment>
    <comment ref="I58" authorId="0" shapeId="0" xr:uid="{17BCC301-C38A-4CAA-9CA7-4D857713D91D}">
      <text>
        <r>
          <rPr>
            <b/>
            <sz val="9"/>
            <color indexed="81"/>
            <rFont val="Tahoma"/>
            <family val="2"/>
          </rPr>
          <t>Nathan Butler:</t>
        </r>
        <r>
          <rPr>
            <sz val="9"/>
            <color indexed="81"/>
            <rFont val="Tahoma"/>
            <family val="2"/>
          </rPr>
          <t xml:space="preserve">
This assumes one house at Fire. If Fire operates the EMS Building, it will be more money </t>
        </r>
      </text>
    </comment>
    <comment ref="J58" authorId="0" shapeId="0" xr:uid="{4B83C95C-12F4-432F-897A-C72AC0E25DE2}">
      <text>
        <r>
          <rPr>
            <b/>
            <sz val="9"/>
            <color indexed="81"/>
            <rFont val="Tahoma"/>
            <family val="2"/>
          </rPr>
          <t>Nathan Butler:</t>
        </r>
        <r>
          <rPr>
            <sz val="9"/>
            <color indexed="81"/>
            <rFont val="Tahoma"/>
            <family val="2"/>
          </rPr>
          <t xml:space="preserve">
This assumes continued operation of SJIEMS Building </t>
        </r>
      </text>
    </comment>
    <comment ref="E63" authorId="0" shapeId="0" xr:uid="{8A51C0D2-5014-44F3-AEA5-722B88DB7A3B}">
      <text>
        <r>
          <rPr>
            <b/>
            <sz val="9"/>
            <color indexed="81"/>
            <rFont val="Tahoma"/>
            <family val="2"/>
          </rPr>
          <t>Nathan Butler:</t>
        </r>
        <r>
          <rPr>
            <sz val="9"/>
            <color indexed="81"/>
            <rFont val="Tahoma"/>
            <family val="2"/>
          </rPr>
          <t xml:space="preserve">
Only $100 has been spent in 2020 on 522.10.43. With Karl gone, that is likely to go down even below that. However, some travel is possible, so some (very modest) budget funding is set aside. </t>
        </r>
      </text>
    </comment>
    <comment ref="G63" authorId="0" shapeId="0" xr:uid="{C572F47B-590D-485E-8B73-ED46D5CB6552}">
      <text>
        <r>
          <rPr>
            <b/>
            <sz val="9"/>
            <color indexed="81"/>
            <rFont val="Tahoma"/>
            <family val="2"/>
          </rPr>
          <t>Nathan Butler:</t>
        </r>
        <r>
          <rPr>
            <sz val="9"/>
            <color indexed="81"/>
            <rFont val="Tahoma"/>
            <family val="2"/>
          </rPr>
          <t xml:space="preserve">
This includes Outreach, since they don't have their own BARS code for this </t>
        </r>
      </text>
    </comment>
    <comment ref="E65" authorId="0" shapeId="0" xr:uid="{A19BAD68-966A-4AC5-8DFF-F3E3D14445FD}">
      <text>
        <r>
          <rPr>
            <b/>
            <sz val="9"/>
            <color indexed="81"/>
            <rFont val="Tahoma"/>
            <family val="2"/>
          </rPr>
          <t xml:space="preserve">Nathan Butler:
</t>
        </r>
        <r>
          <rPr>
            <sz val="9"/>
            <color indexed="81"/>
            <rFont val="Tahoma"/>
            <family val="2"/>
          </rPr>
          <t xml:space="preserve">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I65" authorId="0" shapeId="0" xr:uid="{F3F8A7FF-D976-44B7-B6AB-36F240EF13EB}">
      <text>
        <r>
          <rPr>
            <b/>
            <sz val="9"/>
            <color indexed="81"/>
            <rFont val="Tahoma"/>
            <family val="2"/>
          </rPr>
          <t>Nathan Butler:</t>
        </r>
        <r>
          <rPr>
            <sz val="9"/>
            <color indexed="81"/>
            <rFont val="Tahoma"/>
            <family val="2"/>
          </rPr>
          <t xml:space="preserve">
An increased general liability expense is likely, but probably not an increased management insurance cost</t>
        </r>
      </text>
    </comment>
    <comment ref="J65" authorId="0" shapeId="0" xr:uid="{7A6F69B3-0011-4440-B279-2E4B9FE57F24}">
      <text>
        <r>
          <rPr>
            <b/>
            <sz val="9"/>
            <color indexed="81"/>
            <rFont val="Tahoma"/>
            <family val="2"/>
          </rPr>
          <t>Nathan Butler:</t>
        </r>
        <r>
          <rPr>
            <sz val="9"/>
            <color indexed="81"/>
            <rFont val="Tahoma"/>
            <family val="2"/>
          </rPr>
          <t xml:space="preserve">
An increased general liability expense is likely, but probably not an increased management insurance cost</t>
        </r>
      </text>
    </comment>
    <comment ref="E69" authorId="0" shapeId="0" xr:uid="{96F3DC85-7A4C-4353-807D-1CB99FF6DDA8}">
      <text>
        <r>
          <rPr>
            <b/>
            <sz val="9"/>
            <color indexed="81"/>
            <rFont val="Tahoma"/>
            <family val="2"/>
          </rPr>
          <t>Nathan Butler:</t>
        </r>
        <r>
          <rPr>
            <sz val="9"/>
            <color indexed="81"/>
            <rFont val="Tahoma"/>
            <family val="2"/>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I69" authorId="0" shapeId="0" xr:uid="{1E78EE70-83F8-4978-871F-610B3E4FEC4D}">
      <text>
        <r>
          <rPr>
            <b/>
            <sz val="9"/>
            <color indexed="81"/>
            <rFont val="Tahoma"/>
            <family val="2"/>
          </rPr>
          <t>Nathan Butler:</t>
        </r>
        <r>
          <rPr>
            <sz val="9"/>
            <color indexed="81"/>
            <rFont val="Tahoma"/>
            <family val="2"/>
          </rPr>
          <t xml:space="preserve">
Likely that Fire's existing policy will increase, though not necessarily this amount </t>
        </r>
      </text>
    </comment>
    <comment ref="J69" authorId="0" shapeId="0" xr:uid="{9513BC7C-14A0-4606-A177-5CB5F6AF5C4D}">
      <text>
        <r>
          <rPr>
            <b/>
            <sz val="9"/>
            <color indexed="81"/>
            <rFont val="Tahoma"/>
            <family val="2"/>
          </rPr>
          <t>Nathan Butler:</t>
        </r>
        <r>
          <rPr>
            <sz val="9"/>
            <color indexed="81"/>
            <rFont val="Tahoma"/>
            <family val="2"/>
          </rPr>
          <t xml:space="preserve">
Likely that Fire's existing policy will increase, though not necessarily this amount </t>
        </r>
      </text>
    </comment>
    <comment ref="G70" authorId="0" shapeId="0" xr:uid="{7D184016-9709-4202-977B-1D9A93E913FD}">
      <text>
        <r>
          <rPr>
            <b/>
            <sz val="9"/>
            <color indexed="81"/>
            <rFont val="Tahoma"/>
            <family val="2"/>
          </rPr>
          <t>Nathan Butler:</t>
        </r>
        <r>
          <rPr>
            <sz val="9"/>
            <color indexed="81"/>
            <rFont val="Tahoma"/>
            <family val="2"/>
          </rPr>
          <t xml:space="preserve">
Fairly normal annual increase, especially after the number of deer collisions last year </t>
        </r>
      </text>
    </comment>
    <comment ref="E72" authorId="0" shapeId="0" xr:uid="{67197EAA-C411-4C17-B01A-F79A2F64BA01}">
      <text>
        <r>
          <rPr>
            <b/>
            <sz val="9"/>
            <color indexed="81"/>
            <rFont val="Tahoma"/>
            <family val="2"/>
          </rPr>
          <t>Nathan Butler:</t>
        </r>
        <r>
          <rPr>
            <sz val="9"/>
            <color indexed="81"/>
            <rFont val="Tahoma"/>
            <family val="2"/>
          </rPr>
          <t xml:space="preserve">
The largest expenses is $1250/yr to the SJC EMS and Trauma Care Council. This cost should be very modest with no EMS Chief professional memberships to pay for, but there are still EMS dues for various programs </t>
        </r>
      </text>
    </comment>
    <comment ref="G72" authorId="0" shapeId="0" xr:uid="{A8EB2B0A-85A3-43CB-AC0B-3A197D26E36F}">
      <text>
        <r>
          <rPr>
            <b/>
            <sz val="9"/>
            <color indexed="81"/>
            <rFont val="Tahoma"/>
            <family val="2"/>
          </rPr>
          <t>Nathan Butler:</t>
        </r>
        <r>
          <rPr>
            <sz val="9"/>
            <color indexed="81"/>
            <rFont val="Tahoma"/>
            <family val="2"/>
          </rPr>
          <t xml:space="preserve">
Haven't paid dues yet for the Trauma Council / etc. </t>
        </r>
      </text>
    </comment>
    <comment ref="E76" authorId="0" shapeId="0" xr:uid="{441B1745-9C1F-45F1-A4B6-86930E1A4311}">
      <text>
        <r>
          <rPr>
            <b/>
            <sz val="9"/>
            <color indexed="81"/>
            <rFont val="Tahoma"/>
            <family val="2"/>
          </rPr>
          <t>Nathan Butler:</t>
        </r>
        <r>
          <rPr>
            <sz val="9"/>
            <color indexed="81"/>
            <rFont val="Tahoma"/>
            <family val="2"/>
          </rPr>
          <t xml:space="preserve">
We spent about $5,000 this year. $8000 leaves room. </t>
        </r>
      </text>
    </comment>
    <comment ref="I76" authorId="0" shapeId="0" xr:uid="{4FC9429D-0B08-410B-97C4-1E74EBB8332F}">
      <text>
        <r>
          <rPr>
            <b/>
            <sz val="9"/>
            <color indexed="81"/>
            <rFont val="Tahoma"/>
            <family val="2"/>
          </rPr>
          <t>Nathan Butler:</t>
        </r>
        <r>
          <rPr>
            <sz val="9"/>
            <color indexed="81"/>
            <rFont val="Tahoma"/>
            <family val="2"/>
          </rPr>
          <t xml:space="preserve">
Depends on whether food continues to be provided at training </t>
        </r>
      </text>
    </comment>
    <comment ref="J76" authorId="0" shapeId="0" xr:uid="{0EC62EA4-E783-43E5-836A-88C6412D4685}">
      <text>
        <r>
          <rPr>
            <b/>
            <sz val="9"/>
            <color indexed="81"/>
            <rFont val="Tahoma"/>
            <family val="2"/>
          </rPr>
          <t>Nathan Butler:</t>
        </r>
        <r>
          <rPr>
            <sz val="9"/>
            <color indexed="81"/>
            <rFont val="Tahoma"/>
            <family val="2"/>
          </rPr>
          <t xml:space="preserve">
Depends on whether food continues to be provided at training </t>
        </r>
      </text>
    </comment>
    <comment ref="E77" authorId="0" shapeId="0" xr:uid="{8790C202-0D63-4215-8FF8-2BC61E073754}">
      <text>
        <r>
          <rPr>
            <b/>
            <sz val="9"/>
            <color indexed="81"/>
            <rFont val="Tahoma"/>
            <family val="2"/>
          </rPr>
          <t>Nathan Butler:</t>
        </r>
        <r>
          <rPr>
            <sz val="9"/>
            <color indexed="81"/>
            <rFont val="Tahoma"/>
            <family val="2"/>
          </rPr>
          <t xml:space="preserve">
 We spent $200 in 2020. We will owe for our Line of Credit about $150. </t>
        </r>
      </text>
    </comment>
    <comment ref="E81" authorId="0" shapeId="0" xr:uid="{42DB2B60-9A42-41AA-9F7E-379495CB7131}">
      <text>
        <r>
          <rPr>
            <b/>
            <sz val="9"/>
            <color indexed="81"/>
            <rFont val="Tahoma"/>
            <family val="2"/>
          </rPr>
          <t>Nathan Butler:</t>
        </r>
        <r>
          <rPr>
            <sz val="9"/>
            <color indexed="81"/>
            <rFont val="Tahoma"/>
            <family val="2"/>
          </rPr>
          <t xml:space="preserve">
In August, our wages were $18,853 (or $226,236/year). In Sept, paying the OT, we paid $22,165 (or $265,980). That is a $40,000 difference. We should add 3% to both to represent a placeholder for pay increase ($233,023 and $273,959 respectively). The budget number is a medial number between the two. Negotiations currently anticipate paying the backpay in full, half in 2020 and half in 2021. That adds about $20,000 (arriving at the $253,000 number), but the final number is uncertain. </t>
        </r>
      </text>
    </comment>
    <comment ref="F81" authorId="0" shapeId="0" xr:uid="{AA5F5777-9B48-4742-82E9-517AF6036155}">
      <text>
        <r>
          <rPr>
            <b/>
            <sz val="9"/>
            <color indexed="81"/>
            <rFont val="Tahoma"/>
            <family val="2"/>
          </rPr>
          <t>Nathan Butler:</t>
        </r>
        <r>
          <rPr>
            <sz val="9"/>
            <color indexed="81"/>
            <rFont val="Tahoma"/>
            <family val="2"/>
          </rPr>
          <t xml:space="preserve">
This includes the full backpay paid out in Feb / March 2021, so the first half of the year will cost more than the second half</t>
        </r>
      </text>
    </comment>
    <comment ref="G81" authorId="0" shapeId="0" xr:uid="{F088C8A7-B928-4FEF-8846-FF521B0C58EE}">
      <text>
        <r>
          <rPr>
            <b/>
            <sz val="9"/>
            <color indexed="81"/>
            <rFont val="Tahoma"/>
            <family val="2"/>
          </rPr>
          <t>Nathan Butler:</t>
        </r>
        <r>
          <rPr>
            <sz val="9"/>
            <color indexed="81"/>
            <rFont val="Tahoma"/>
            <family val="2"/>
          </rPr>
          <t xml:space="preserve">
We now have per diems, and have had an employee on extended leave, so costs are higher. Monthly expenditure is around $20,000</t>
        </r>
      </text>
    </comment>
    <comment ref="I81" authorId="0" shapeId="0" xr:uid="{7BFAD3B6-1442-4DE8-88A6-2D53DC187368}">
      <text>
        <r>
          <rPr>
            <b/>
            <sz val="9"/>
            <color indexed="81"/>
            <rFont val="Tahoma"/>
            <family val="2"/>
          </rPr>
          <t>Nathan Butler:</t>
        </r>
        <r>
          <rPr>
            <sz val="9"/>
            <color indexed="81"/>
            <rFont val="Tahoma"/>
            <family val="2"/>
          </rPr>
          <t xml:space="preserve">
Taking out the backpay, this is what Fire would pay this year. Each year cost would go up, obviously. </t>
        </r>
      </text>
    </comment>
    <comment ref="J81" authorId="0" shapeId="0" xr:uid="{ABE91975-1F70-40AC-AB04-7E17A86F967F}">
      <text>
        <r>
          <rPr>
            <b/>
            <sz val="9"/>
            <color indexed="81"/>
            <rFont val="Tahoma"/>
            <family val="2"/>
          </rPr>
          <t>Nathan Butler:</t>
        </r>
        <r>
          <rPr>
            <sz val="9"/>
            <color indexed="81"/>
            <rFont val="Tahoma"/>
            <family val="2"/>
          </rPr>
          <t xml:space="preserve">
Taking out the backpay, this is what Fire would pay this year. Each year cost would go up, obviously. </t>
        </r>
      </text>
    </comment>
    <comment ref="E82" authorId="0" shapeId="0" xr:uid="{5A46517D-BF37-4374-9526-E9B36AB9BDDC}">
      <text>
        <r>
          <rPr>
            <b/>
            <sz val="9"/>
            <color indexed="81"/>
            <rFont val="Tahoma"/>
            <family val="2"/>
          </rPr>
          <t>Nathan Butler:</t>
        </r>
        <r>
          <rPr>
            <sz val="9"/>
            <color indexed="81"/>
            <rFont val="Tahoma"/>
            <family val="2"/>
          </rPr>
          <t xml:space="preserve">
Director of Logistics and Operations. Salary uncertain. </t>
        </r>
      </text>
    </comment>
    <comment ref="I82" authorId="0" shapeId="0" xr:uid="{CB3C7508-ABB6-49C1-9DD3-2043A78A6B21}">
      <text>
        <r>
          <rPr>
            <b/>
            <sz val="9"/>
            <color indexed="81"/>
            <rFont val="Tahoma"/>
            <family val="2"/>
          </rPr>
          <t>Nathan Butler:</t>
        </r>
        <r>
          <rPr>
            <sz val="9"/>
            <color indexed="81"/>
            <rFont val="Tahoma"/>
            <family val="2"/>
          </rPr>
          <t xml:space="preserve">
It seems very likely Fire will need additiaonal mid-level management. May remove if not necessary.</t>
        </r>
      </text>
    </comment>
    <comment ref="J82" authorId="0" shapeId="0" xr:uid="{35976305-2B7D-43EE-ACD9-934FD90226D4}">
      <text>
        <r>
          <rPr>
            <b/>
            <sz val="9"/>
            <color indexed="81"/>
            <rFont val="Tahoma"/>
            <family val="2"/>
          </rPr>
          <t>Nathan Butler:</t>
        </r>
        <r>
          <rPr>
            <sz val="9"/>
            <color indexed="81"/>
            <rFont val="Tahoma"/>
            <family val="2"/>
          </rPr>
          <t xml:space="preserve">
It seems very likely Fire will need additiaonal mid-level management. May remove if not necessary.</t>
        </r>
      </text>
    </comment>
    <comment ref="E84" authorId="0" shapeId="0" xr:uid="{83C00DEA-7592-4AAE-B542-BF281D89C476}">
      <text>
        <r>
          <rPr>
            <b/>
            <sz val="9"/>
            <color indexed="81"/>
            <rFont val="Tahoma"/>
            <family val="2"/>
          </rPr>
          <t>Nathan Butler:</t>
        </r>
        <r>
          <rPr>
            <sz val="9"/>
            <color indexed="81"/>
            <rFont val="Tahoma"/>
            <family val="2"/>
          </rPr>
          <t xml:space="preserve">
We paid $307,770 through Sept 2020, plus 25% is $384,712 for 2020. We owe a 0-2% increase per medic in 2021, working out to $388,600 at 1%. </t>
        </r>
      </text>
    </comment>
    <comment ref="G84" authorId="0" shapeId="0" xr:uid="{C6F40243-BDA0-42A5-BF0C-E61F401B31D9}">
      <text>
        <r>
          <rPr>
            <b/>
            <sz val="9"/>
            <color indexed="81"/>
            <rFont val="Tahoma"/>
            <charset val="1"/>
          </rPr>
          <t>Nathan Butler:</t>
        </r>
        <r>
          <rPr>
            <sz val="9"/>
            <color indexed="81"/>
            <rFont val="Tahoma"/>
            <charset val="1"/>
          </rPr>
          <t xml:space="preserve">
adding in $20,000 for 5th medic training in 2021 </t>
        </r>
      </text>
    </comment>
    <comment ref="E86" authorId="0" shapeId="0" xr:uid="{A5E06BD9-8C19-4A48-803A-D74D9A00FCF1}">
      <text>
        <r>
          <rPr>
            <b/>
            <sz val="9"/>
            <color indexed="81"/>
            <rFont val="Tahoma"/>
            <family val="2"/>
          </rPr>
          <t>Nathan Butler:</t>
        </r>
        <r>
          <rPr>
            <sz val="9"/>
            <color indexed="81"/>
            <rFont val="Tahoma"/>
            <family val="2"/>
          </rPr>
          <t xml:space="preserve">
Based on 2020, we expect to pay about $83,000 in volunteer EMT expenses. We are adding in about $15,000 for Community Paramedicine volunteer shifts. </t>
        </r>
      </text>
    </comment>
    <comment ref="G86" authorId="0" shapeId="0" xr:uid="{0933C86C-0422-4404-858D-AC03E8F47D18}">
      <text>
        <r>
          <rPr>
            <b/>
            <sz val="9"/>
            <color indexed="81"/>
            <rFont val="Tahoma"/>
            <family val="2"/>
          </rPr>
          <t>Nathan Butler:</t>
        </r>
        <r>
          <rPr>
            <sz val="9"/>
            <color indexed="81"/>
            <rFont val="Tahoma"/>
            <family val="2"/>
          </rPr>
          <t xml:space="preserve">
Some of our active volunteers became per diem EMTs. The expansion of Community Paramedicine never happened because those interested have been willing to do it for free</t>
        </r>
      </text>
    </comment>
    <comment ref="I87" authorId="0" shapeId="0" xr:uid="{B6322CEA-8538-4FEF-B2E0-7495F31F0114}">
      <text>
        <r>
          <rPr>
            <b/>
            <sz val="9"/>
            <color indexed="81"/>
            <rFont val="Tahoma"/>
            <family val="2"/>
          </rPr>
          <t>Nathan Butler:</t>
        </r>
        <r>
          <rPr>
            <sz val="9"/>
            <color indexed="81"/>
            <rFont val="Tahoma"/>
            <family val="2"/>
          </rPr>
          <t xml:space="preserve">
May or may not continue </t>
        </r>
      </text>
    </comment>
    <comment ref="J87" authorId="0" shapeId="0" xr:uid="{68D08F9A-FE4F-4BD8-A870-DD68F90634C2}">
      <text>
        <r>
          <rPr>
            <b/>
            <sz val="9"/>
            <color indexed="81"/>
            <rFont val="Tahoma"/>
            <family val="2"/>
          </rPr>
          <t>Nathan Butler:</t>
        </r>
        <r>
          <rPr>
            <sz val="9"/>
            <color indexed="81"/>
            <rFont val="Tahoma"/>
            <family val="2"/>
          </rPr>
          <t xml:space="preserve">
May or may not continue </t>
        </r>
      </text>
    </comment>
    <comment ref="E88" authorId="0" shapeId="0" xr:uid="{5D44E7F5-46C3-4C70-A19A-91FF01DC96DB}">
      <text>
        <r>
          <rPr>
            <b/>
            <sz val="9"/>
            <color indexed="81"/>
            <rFont val="Tahoma"/>
            <family val="2"/>
          </rPr>
          <t>Nathan Butler:</t>
        </r>
        <r>
          <rPr>
            <sz val="9"/>
            <color indexed="81"/>
            <rFont val="Tahoma"/>
            <family val="2"/>
          </rPr>
          <t xml:space="preserve">
Through Sept, there has been about $11,000 in cashed out PTO, but this is often done close to the end of the year. Other than that, it's basically a guess about how much people will cash out. </t>
        </r>
      </text>
    </comment>
    <comment ref="G88" authorId="0" shapeId="0" xr:uid="{2C5B4BB9-E34E-4DDA-8ED2-29338B171FED}">
      <text>
        <r>
          <rPr>
            <b/>
            <sz val="9"/>
            <color indexed="81"/>
            <rFont val="Tahoma"/>
            <charset val="1"/>
          </rPr>
          <t>Nathan Butler:</t>
        </r>
        <r>
          <rPr>
            <sz val="9"/>
            <color indexed="81"/>
            <rFont val="Tahoma"/>
            <charset val="1"/>
          </rPr>
          <t xml:space="preserve">
Includes funding for cashing out one medic's PTO from the old PTO system - they are the only person on that system and it's a large liability </t>
        </r>
      </text>
    </comment>
    <comment ref="I88" authorId="0" shapeId="0" xr:uid="{9E06C193-E9BD-4F17-94CC-BB3102D196D4}">
      <text>
        <r>
          <rPr>
            <b/>
            <sz val="9"/>
            <color indexed="81"/>
            <rFont val="Tahoma"/>
            <family val="2"/>
          </rPr>
          <t>Nathan Butler:</t>
        </r>
        <r>
          <rPr>
            <sz val="9"/>
            <color indexed="81"/>
            <rFont val="Tahoma"/>
            <family val="2"/>
          </rPr>
          <t xml:space="preserve">
Depends on cash-out policies for Fire </t>
        </r>
      </text>
    </comment>
    <comment ref="J88" authorId="0" shapeId="0" xr:uid="{E53A7C77-962C-4CF2-965E-425C0F657C0D}">
      <text>
        <r>
          <rPr>
            <b/>
            <sz val="9"/>
            <color indexed="81"/>
            <rFont val="Tahoma"/>
            <family val="2"/>
          </rPr>
          <t>Nathan Butler:</t>
        </r>
        <r>
          <rPr>
            <sz val="9"/>
            <color indexed="81"/>
            <rFont val="Tahoma"/>
            <family val="2"/>
          </rPr>
          <t xml:space="preserve">
Depends on cash-out policies for Fire </t>
        </r>
      </text>
    </comment>
    <comment ref="G89" authorId="0" shapeId="0" xr:uid="{70F9C85B-BB1A-462B-938F-25154CFD392C}">
      <text>
        <r>
          <rPr>
            <b/>
            <sz val="9"/>
            <color indexed="81"/>
            <rFont val="Tahoma"/>
            <family val="2"/>
          </rPr>
          <t>Nathan Butler:</t>
        </r>
        <r>
          <rPr>
            <sz val="9"/>
            <color indexed="81"/>
            <rFont val="Tahoma"/>
            <family val="2"/>
          </rPr>
          <t xml:space="preserve">
Ops costs increased significantly, but we did not hire an Ops Director, so we still saved money </t>
        </r>
      </text>
    </comment>
    <comment ref="E91" authorId="0" shapeId="0" xr:uid="{963D0F24-A13A-494E-8C03-D985DC5CB486}">
      <text>
        <r>
          <rPr>
            <b/>
            <sz val="9"/>
            <color indexed="81"/>
            <rFont val="Tahoma"/>
            <family val="2"/>
          </rPr>
          <t>Nathan Butler:</t>
        </r>
        <r>
          <rPr>
            <sz val="9"/>
            <color indexed="81"/>
            <rFont val="Tahoma"/>
            <family val="2"/>
          </rPr>
          <t xml:space="preserve">
Through Sept 2020, we have paid $37,179, add 25% for the remainder of the year and you get $46,473, then $7000 for the Dir of Ops (1/8 + 20%). Total estimated liability = 53,448, then add 2% for raises = $54,500</t>
        </r>
      </text>
    </comment>
    <comment ref="E92" authorId="0" shapeId="0" xr:uid="{3C7895F1-263B-4C16-B414-65BFE209C066}">
      <text>
        <r>
          <rPr>
            <b/>
            <sz val="9"/>
            <color indexed="81"/>
            <rFont val="Tahoma"/>
            <family val="2"/>
          </rPr>
          <t>Nathan Butler:</t>
        </r>
        <r>
          <rPr>
            <sz val="9"/>
            <color indexed="81"/>
            <rFont val="Tahoma"/>
            <family val="2"/>
          </rPr>
          <t xml:space="preserve">
L&amp;I is $23,600 through Sept, add in remaining 25% of year = $29,463. Approx liability for Dir of Ops = $4,400 (1/8 total +20%). Total is $33,900, then add 2% to the total for raises. </t>
        </r>
      </text>
    </comment>
    <comment ref="E93" authorId="0" shapeId="0" xr:uid="{63AE8676-788D-4C87-9124-B349A6C5A91F}">
      <text>
        <r>
          <rPr>
            <b/>
            <sz val="9"/>
            <color indexed="81"/>
            <rFont val="Tahoma"/>
            <family val="2"/>
          </rPr>
          <t>Nathan Butler:</t>
        </r>
        <r>
          <rPr>
            <sz val="9"/>
            <color indexed="81"/>
            <rFont val="Tahoma"/>
            <family val="2"/>
          </rPr>
          <t xml:space="preserve">
Through Sept 2020, we have paid $24,886, add in 25% for the remainder of the year = 31,105. Add in Dir of Ops (1/8 + 20%) = $4,665. Combined, that equals $35,770, then increase by 2% = $36,500</t>
        </r>
      </text>
    </comment>
    <comment ref="E94" authorId="0" shapeId="0" xr:uid="{5E393821-32F1-45F8-9A4D-930C6E7E4B2B}">
      <text>
        <r>
          <rPr>
            <b/>
            <sz val="9"/>
            <color indexed="81"/>
            <rFont val="Tahoma"/>
            <family val="2"/>
          </rPr>
          <t>Nathan Butler:</t>
        </r>
        <r>
          <rPr>
            <sz val="9"/>
            <color indexed="81"/>
            <rFont val="Tahoma"/>
            <family val="2"/>
          </rPr>
          <t xml:space="preserve">
We have spent $95,033 through Sept, add in 25% to complete the year = 118,791, then subtract out the extra month in January due to double coverage Regence and Kaiser = $109,287. We know we have an 11% increase, which works out to $120,000
</t>
        </r>
      </text>
    </comment>
    <comment ref="G94" authorId="0" shapeId="0" xr:uid="{39CB7FCE-02C8-4929-8251-21EA0C93C8BD}">
      <text>
        <r>
          <rPr>
            <b/>
            <sz val="9"/>
            <color indexed="81"/>
            <rFont val="Tahoma"/>
            <family val="2"/>
          </rPr>
          <t>Nathan Butler:</t>
        </r>
        <r>
          <rPr>
            <sz val="9"/>
            <color indexed="81"/>
            <rFont val="Tahoma"/>
            <family val="2"/>
          </rPr>
          <t xml:space="preserve">
New dependents </t>
        </r>
      </text>
    </comment>
    <comment ref="E95" authorId="0" shapeId="0" xr:uid="{EAF1D778-98AB-448C-A52D-11DFE4A824DA}">
      <text>
        <r>
          <rPr>
            <b/>
            <sz val="9"/>
            <color indexed="81"/>
            <rFont val="Tahoma"/>
            <family val="2"/>
          </rPr>
          <t>Nathan Butler:</t>
        </r>
        <r>
          <rPr>
            <sz val="9"/>
            <color indexed="81"/>
            <rFont val="Tahoma"/>
            <family val="2"/>
          </rPr>
          <t xml:space="preserve">
We have paid $7085 through Sept. Add in 25% = 8,850. Add in Dir of Ops (1/8 + 20%) = $1330. Total together is $10,200. Add in 2% = est. $10,500</t>
        </r>
      </text>
    </comment>
    <comment ref="E96" authorId="0" shapeId="0" xr:uid="{2DB5D1F8-A383-4C12-A2DA-DCBFFFE2FA4F}">
      <text>
        <r>
          <rPr>
            <b/>
            <sz val="9"/>
            <color indexed="81"/>
            <rFont val="Tahoma"/>
            <family val="2"/>
          </rPr>
          <t>Nathan Butler:</t>
        </r>
        <r>
          <rPr>
            <sz val="9"/>
            <color indexed="81"/>
            <rFont val="Tahoma"/>
            <family val="2"/>
          </rPr>
          <t xml:space="preserve">
We do immunize for the flu, but it's been paid out of medications </t>
        </r>
      </text>
    </comment>
    <comment ref="E97" authorId="0" shapeId="0" xr:uid="{C4FA8E5B-DFA9-434B-86AC-7939B3F159E1}">
      <text>
        <r>
          <rPr>
            <b/>
            <sz val="9"/>
            <color indexed="81"/>
            <rFont val="Tahoma"/>
            <family val="2"/>
          </rPr>
          <t>Nathan Butler:</t>
        </r>
        <r>
          <rPr>
            <sz val="9"/>
            <color indexed="81"/>
            <rFont val="Tahoma"/>
            <family val="2"/>
          </rPr>
          <t xml:space="preserve">
We spent $9,878 through Sept. Add 25% = $12,347. Add in Dir of Ops (1/8 + 20%) for $1,852. Total is $14,200. Add in 2%. Total is $14,483. </t>
        </r>
      </text>
    </comment>
    <comment ref="E98" authorId="0" shapeId="0" xr:uid="{A6B74E83-39D0-4B27-8B55-052CDC394CC6}">
      <text>
        <r>
          <rPr>
            <b/>
            <sz val="9"/>
            <color indexed="81"/>
            <rFont val="Tahoma"/>
            <family val="2"/>
          </rPr>
          <t>Nathan Butler:</t>
        </r>
        <r>
          <rPr>
            <sz val="9"/>
            <color indexed="81"/>
            <rFont val="Tahoma"/>
            <family val="2"/>
          </rPr>
          <t xml:space="preserve">
Through Sept 2020 is $826 plus 25% = $1,032. Add in Dir of Ops (1/8 +20%) for $155. Total is $1,186. </t>
        </r>
      </text>
    </comment>
    <comment ref="E99" authorId="0" shapeId="0" xr:uid="{7405BF6C-FE8E-4C86-AC46-ACC3F758DC83}">
      <text>
        <r>
          <rPr>
            <b/>
            <sz val="9"/>
            <color indexed="81"/>
            <rFont val="Tahoma"/>
            <family val="2"/>
          </rPr>
          <t>Nathan Butler:</t>
        </r>
        <r>
          <rPr>
            <sz val="9"/>
            <color indexed="81"/>
            <rFont val="Tahoma"/>
            <family val="2"/>
          </rPr>
          <t xml:space="preserve">
Dental Insurance now a part of medical insurance </t>
        </r>
      </text>
    </comment>
    <comment ref="E100" authorId="0" shapeId="0" xr:uid="{8B32910E-E1D3-421D-B522-4F076CD00169}">
      <text>
        <r>
          <rPr>
            <b/>
            <sz val="9"/>
            <color indexed="81"/>
            <rFont val="Tahoma"/>
            <family val="2"/>
          </rPr>
          <t>Nathan Butler:</t>
        </r>
        <r>
          <rPr>
            <sz val="9"/>
            <color indexed="81"/>
            <rFont val="Tahoma"/>
            <family val="2"/>
          </rPr>
          <t xml:space="preserve">
19800 + est 2500 for Dir of Ops = $22,300. Takes into account the Director of Ops with one dependent </t>
        </r>
      </text>
    </comment>
    <comment ref="E102" authorId="0" shapeId="0" xr:uid="{4BA74808-FC59-4037-8BBD-536B6932DD37}">
      <text>
        <r>
          <rPr>
            <b/>
            <sz val="9"/>
            <color indexed="81"/>
            <rFont val="Tahoma"/>
            <family val="2"/>
          </rPr>
          <t>Nathan Butler:</t>
        </r>
        <r>
          <rPr>
            <sz val="9"/>
            <color indexed="81"/>
            <rFont val="Tahoma"/>
            <family val="2"/>
          </rPr>
          <t xml:space="preserve">
We pay about $75 per person for Island Air and Airlift NW. Paid Once a year. Paid $875 through Sept. Added some extra in case rates go up. </t>
        </r>
      </text>
    </comment>
    <comment ref="E103" authorId="0" shapeId="0" xr:uid="{47C6889F-2A4C-4819-A95E-494985B89C49}">
      <text>
        <r>
          <rPr>
            <b/>
            <sz val="9"/>
            <color indexed="81"/>
            <rFont val="Tahoma"/>
            <family val="2"/>
          </rPr>
          <t>Nathan Butler:</t>
        </r>
        <r>
          <rPr>
            <sz val="9"/>
            <color indexed="81"/>
            <rFont val="Tahoma"/>
            <family val="2"/>
          </rPr>
          <t xml:space="preserve">
We've only spent about $600 in 2020. Cost is about $500 for two full uniforms and $200 for boots every other year. Employees are allowed two uniforms, which they order on their own, and which they can replace at any time if they have excessive wear. As a result, this is hard to budget for. We assume $100/person per year for boots and maybe one new uniform a year for about $200, or $300 per person per year, for 9 people = $2700.  (includes Lainey) 
The Ops Director will need uniforms, and since he works every day will need more than other employees. Five uniforms and one set of boots is about $1000. </t>
        </r>
      </text>
    </comment>
    <comment ref="I105" authorId="0" shapeId="0" xr:uid="{FF092A07-0B88-47E2-AA44-E3B2ADECA046}">
      <text>
        <r>
          <rPr>
            <b/>
            <sz val="9"/>
            <color indexed="81"/>
            <rFont val="Tahoma"/>
            <family val="2"/>
          </rPr>
          <t>Nathan Butler:</t>
        </r>
        <r>
          <rPr>
            <sz val="9"/>
            <color indexed="81"/>
            <rFont val="Tahoma"/>
            <family val="2"/>
          </rPr>
          <t xml:space="preserve">
Assumed 15% increase in costs with an Ops Director (Doubtful they will be called an Ops Director, just a placeholder for mid level management of some kind). This can be reduced to the 2021 proposed amount if no mid-level management is hired or is already accounted for in the budget </t>
        </r>
      </text>
    </comment>
    <comment ref="J105" authorId="0" shapeId="0" xr:uid="{B0D611C1-BB7E-4EF0-AE47-48171476796E}">
      <text>
        <r>
          <rPr>
            <b/>
            <sz val="9"/>
            <color indexed="81"/>
            <rFont val="Tahoma"/>
            <family val="2"/>
          </rPr>
          <t>Nathan Butler:</t>
        </r>
        <r>
          <rPr>
            <sz val="9"/>
            <color indexed="81"/>
            <rFont val="Tahoma"/>
            <family val="2"/>
          </rPr>
          <t xml:space="preserve">
Assumed 15% increase in costs with an Ops Director (Doubtful they will be called an Ops Director, just a placeholder for mid level management of some kind). This can be reduced to the 2021 proposed amount if no mid-level management is hired or is already accounted for in the budget </t>
        </r>
      </text>
    </comment>
    <comment ref="E107" authorId="0" shapeId="0" xr:uid="{C514D3C8-68E9-4067-8387-61C1BFEE0E94}">
      <text>
        <r>
          <rPr>
            <b/>
            <sz val="9"/>
            <color indexed="81"/>
            <rFont val="Tahoma"/>
            <family val="2"/>
          </rPr>
          <t>Nathan Butler:</t>
        </r>
        <r>
          <rPr>
            <sz val="9"/>
            <color indexed="81"/>
            <rFont val="Tahoma"/>
            <family val="2"/>
          </rPr>
          <t xml:space="preserve">
All of our Director of Ops Candidates are out of state. We may need to offer this as an incentive. That is Pam's recollection of what we paid last time. Includes Interview costs. </t>
        </r>
      </text>
    </comment>
    <comment ref="G108" authorId="0" shapeId="0" xr:uid="{4BEAADA0-5AF3-4EA4-9C5A-316FAAB08703}">
      <text>
        <r>
          <rPr>
            <b/>
            <sz val="9"/>
            <color indexed="81"/>
            <rFont val="Tahoma"/>
            <family val="2"/>
          </rPr>
          <t>Nathan Butler:</t>
        </r>
        <r>
          <rPr>
            <sz val="9"/>
            <color indexed="81"/>
            <rFont val="Tahoma"/>
            <family val="2"/>
          </rPr>
          <t xml:space="preserve">
Did not hire an Ops Director</t>
        </r>
      </text>
    </comment>
    <comment ref="E110" authorId="0" shapeId="0" xr:uid="{E4EBB226-F4F6-4F08-8C9F-8E7C387A2CEA}">
      <text>
        <r>
          <rPr>
            <b/>
            <sz val="9"/>
            <color indexed="81"/>
            <rFont val="Tahoma"/>
            <family val="2"/>
          </rPr>
          <t>Nathan Butler:</t>
        </r>
        <r>
          <rPr>
            <sz val="9"/>
            <color indexed="81"/>
            <rFont val="Tahoma"/>
            <family val="2"/>
          </rPr>
          <t xml:space="preserve">
We have spent $26,000 through Sept. Add in 25% = $32,500. Increase by 10% for 2021 as a precaution. </t>
        </r>
      </text>
    </comment>
    <comment ref="E111" authorId="0" shapeId="0" xr:uid="{668BC6C1-45D3-4220-8A1A-4BE67D96D7E8}">
      <text>
        <r>
          <rPr>
            <b/>
            <sz val="9"/>
            <color indexed="81"/>
            <rFont val="Tahoma"/>
            <family val="2"/>
          </rPr>
          <t>Nathan Butler:</t>
        </r>
        <r>
          <rPr>
            <sz val="9"/>
            <color indexed="81"/>
            <rFont val="Tahoma"/>
            <family val="2"/>
          </rPr>
          <t xml:space="preserve">
We spent $12,320 by Sept. Add 25%, equals $15,400. Medication costs are rising, so add in 10%. (Karl anticipated significantly more increases, hence the high amended number, which was based on his estimate since we had no other information). Also has flu shots, which hadn't landed yet in the expenditure reports. </t>
        </r>
      </text>
    </comment>
    <comment ref="E112" authorId="0" shapeId="0" xr:uid="{516909D6-6D70-443C-B93E-78F2AAC59B3B}">
      <text>
        <r>
          <rPr>
            <b/>
            <sz val="9"/>
            <color indexed="81"/>
            <rFont val="Tahoma"/>
            <family val="2"/>
          </rPr>
          <t>Nathan Butler:</t>
        </r>
        <r>
          <rPr>
            <sz val="9"/>
            <color indexed="81"/>
            <rFont val="Tahoma"/>
            <family val="2"/>
          </rPr>
          <t xml:space="preserve">
This cost is nominal, under $300 for 2020. Most software costs are covered under the IT contractor now. </t>
        </r>
      </text>
    </comment>
    <comment ref="G112" authorId="0" shapeId="0" xr:uid="{74DBE2E3-CC3B-44B1-ACE7-C5AFE38EE93A}">
      <text>
        <r>
          <rPr>
            <b/>
            <sz val="9"/>
            <color indexed="81"/>
            <rFont val="Tahoma"/>
            <family val="2"/>
          </rPr>
          <t>Nathan Butler:</t>
        </r>
        <r>
          <rPr>
            <sz val="9"/>
            <color indexed="81"/>
            <rFont val="Tahoma"/>
            <family val="2"/>
          </rPr>
          <t xml:space="preserve">
$760 for Halligan, rest is for a monthly Zoom account fee </t>
        </r>
      </text>
    </comment>
    <comment ref="I112" authorId="0" shapeId="0" xr:uid="{A085F184-D9F3-450D-A4C0-05751BC4D657}">
      <text>
        <r>
          <rPr>
            <b/>
            <sz val="9"/>
            <color indexed="81"/>
            <rFont val="Tahoma"/>
            <family val="2"/>
          </rPr>
          <t>Nathan Butler:</t>
        </r>
        <r>
          <rPr>
            <sz val="9"/>
            <color indexed="81"/>
            <rFont val="Tahoma"/>
            <family val="2"/>
          </rPr>
          <t xml:space="preserve">
Fire already has Halligan, and Zoom presumably if they want it</t>
        </r>
      </text>
    </comment>
    <comment ref="J112" authorId="0" shapeId="0" xr:uid="{B4CECB19-7033-4CB7-BADC-8BD637B4B8E6}">
      <text>
        <r>
          <rPr>
            <b/>
            <sz val="9"/>
            <color indexed="81"/>
            <rFont val="Tahoma"/>
            <family val="2"/>
          </rPr>
          <t>Nathan Butler:</t>
        </r>
        <r>
          <rPr>
            <sz val="9"/>
            <color indexed="81"/>
            <rFont val="Tahoma"/>
            <family val="2"/>
          </rPr>
          <t xml:space="preserve">
Fire already has Halligan, and Zoom presumably if they want it</t>
        </r>
      </text>
    </comment>
    <comment ref="E115" authorId="0" shapeId="0" xr:uid="{C421D49E-9B4E-4C67-9CD6-FDE1D238A83E}">
      <text>
        <r>
          <rPr>
            <b/>
            <sz val="9"/>
            <color indexed="81"/>
            <rFont val="Tahoma"/>
            <family val="2"/>
          </rPr>
          <t>Nathan Butler:</t>
        </r>
        <r>
          <rPr>
            <sz val="9"/>
            <color indexed="81"/>
            <rFont val="Tahoma"/>
            <family val="2"/>
          </rPr>
          <t xml:space="preserve">
This is pretty consistent, but use is down due to COVID-19. Used $6700 through Sept, plus 25% = $8,375. However, usage may rise next year if things "go back to normal."</t>
        </r>
      </text>
    </comment>
    <comment ref="E118" authorId="0" shapeId="0" xr:uid="{5AE46E80-28ED-406C-B57C-8FBCED81B8D2}">
      <text>
        <r>
          <rPr>
            <b/>
            <sz val="9"/>
            <color indexed="81"/>
            <rFont val="Tahoma"/>
            <family val="2"/>
          </rPr>
          <t>Nathan Butler:</t>
        </r>
        <r>
          <rPr>
            <sz val="9"/>
            <color indexed="81"/>
            <rFont val="Tahoma"/>
            <family val="2"/>
          </rPr>
          <t xml:space="preserve">
We spent $47,500 by Sep, but the biggest expense is the payment plan on the LifePaks, $44,500/year. Next year we need two new ultrasound machines, approx $2,000 per unit, and tablets to run them (but we have those.). $56,000 is a comfortable number to cover all this and potential replacements for other equipment. </t>
        </r>
      </text>
    </comment>
    <comment ref="G118" authorId="0" shapeId="0" xr:uid="{1447B595-5989-4E70-AC84-CFE26D42A44E}">
      <text>
        <r>
          <rPr>
            <b/>
            <sz val="9"/>
            <color indexed="81"/>
            <rFont val="Tahoma"/>
            <family val="2"/>
          </rPr>
          <t>Nathan Butler:</t>
        </r>
        <r>
          <rPr>
            <sz val="9"/>
            <color indexed="81"/>
            <rFont val="Tahoma"/>
            <family val="2"/>
          </rPr>
          <t xml:space="preserve">
Some  new equipment in the MPD's new protocols, e.g. ultrasounds. Mostly the annual payment on the lifepaks of about $50,000 for 5 years </t>
        </r>
      </text>
    </comment>
    <comment ref="E119" authorId="0" shapeId="0" xr:uid="{7739B1AC-6501-40AA-A1C1-0763D1AB7E60}">
      <text>
        <r>
          <rPr>
            <b/>
            <sz val="9"/>
            <color indexed="81"/>
            <rFont val="Tahoma"/>
            <family val="2"/>
          </rPr>
          <t>Nathan Butler:</t>
        </r>
        <r>
          <rPr>
            <sz val="9"/>
            <color indexed="81"/>
            <rFont val="Tahoma"/>
            <family val="2"/>
          </rPr>
          <t xml:space="preserve">
We have used $5,766, of which $3300 was the new phones for the EMS Office to be VOIP capable. The 2020 Amended Budget included funding to purchase more laptops for office staff. There may be some costs in 2021 to finish moving everyone onto laptops with docking stations, but most of those other costs are not repeatable right away. We should plan to replace about $4500 worth of electronics each year (based on IT evaluation). Also, with CODAN, we anticipate higher than expected costs, and may need to replace some radios. We therefore arrive at $12,000 as a rough place holder.  </t>
        </r>
      </text>
    </comment>
    <comment ref="G119" authorId="0" shapeId="0" xr:uid="{0665A047-67C3-4008-A8DB-D405F5A6DB7C}">
      <text>
        <r>
          <rPr>
            <b/>
            <sz val="9"/>
            <color indexed="81"/>
            <rFont val="Tahoma"/>
            <family val="2"/>
          </rPr>
          <t>Nathan Butler:</t>
        </r>
        <r>
          <rPr>
            <sz val="9"/>
            <color indexed="81"/>
            <rFont val="Tahoma"/>
            <family val="2"/>
          </rPr>
          <t xml:space="preserve">
New radios will cost about $3000 each. We need at least 8. </t>
        </r>
      </text>
    </comment>
    <comment ref="E120" authorId="0" shapeId="0" xr:uid="{A63F1761-20B9-41A5-AD17-AAAF8EC55EAE}">
      <text>
        <r>
          <rPr>
            <b/>
            <sz val="9"/>
            <color indexed="81"/>
            <rFont val="Tahoma"/>
            <family val="2"/>
          </rPr>
          <t>Nathan Butler:</t>
        </r>
        <r>
          <rPr>
            <sz val="9"/>
            <color indexed="81"/>
            <rFont val="Tahoma"/>
            <family val="2"/>
          </rPr>
          <t xml:space="preserve">
Consolodated expenses here. As of Sept had spent 24,640, add in 25% = $30,800. However, there was a double billing for ESO. The correct number should be ESO ($7900), ESO Julota add in ($885), and Julota ($7,400). Add in eDispatches for $2000 or so. Added together, is $18,200. Much of our software is covered under our IT contractor bill (e.g. MS Office). Added in a modest buffer for other incidental purchases. </t>
        </r>
      </text>
    </comment>
    <comment ref="G120" authorId="0" shapeId="0" xr:uid="{43DEF130-CF9B-4A45-BF53-E0667D8A63A9}">
      <text>
        <r>
          <rPr>
            <b/>
            <sz val="9"/>
            <color indexed="81"/>
            <rFont val="Tahoma"/>
            <family val="2"/>
          </rPr>
          <t>Nathan Butler:</t>
        </r>
        <r>
          <rPr>
            <sz val="9"/>
            <color indexed="81"/>
            <rFont val="Tahoma"/>
            <family val="2"/>
          </rPr>
          <t xml:space="preserve">
$8000 to ESO due, unclear if we have to pay a julota bill as well</t>
        </r>
      </text>
    </comment>
    <comment ref="E123" authorId="0" shapeId="0" xr:uid="{1BB298C9-6AD0-4721-AC85-A7735F1D9563}">
      <text>
        <r>
          <rPr>
            <b/>
            <sz val="9"/>
            <color indexed="81"/>
            <rFont val="Tahoma"/>
            <family val="2"/>
          </rPr>
          <t>Nathan Butler:</t>
        </r>
        <r>
          <rPr>
            <sz val="9"/>
            <color indexed="81"/>
            <rFont val="Tahoma"/>
            <family val="2"/>
          </rPr>
          <t xml:space="preserve">
Per contract
</t>
        </r>
      </text>
    </comment>
    <comment ref="I123" authorId="0" shapeId="0" xr:uid="{1C3D0C69-49A5-48CF-923B-747A0C5025DC}">
      <text>
        <r>
          <rPr>
            <b/>
            <sz val="9"/>
            <color indexed="81"/>
            <rFont val="Tahoma"/>
            <family val="2"/>
          </rPr>
          <t>Nathan Butler:</t>
        </r>
        <r>
          <rPr>
            <sz val="9"/>
            <color indexed="81"/>
            <rFont val="Tahoma"/>
            <family val="2"/>
          </rPr>
          <t xml:space="preserve">
It seems likley Dispatch will expect part or all of this expense to be carried by Fire. A negotiation is expected; this number is a placeholder. </t>
        </r>
      </text>
    </comment>
    <comment ref="J123" authorId="0" shapeId="0" xr:uid="{947A2402-F7DC-43D2-813A-7EB808A236BC}">
      <text>
        <r>
          <rPr>
            <b/>
            <sz val="9"/>
            <color indexed="81"/>
            <rFont val="Tahoma"/>
            <family val="2"/>
          </rPr>
          <t>Nathan Butler:</t>
        </r>
        <r>
          <rPr>
            <sz val="9"/>
            <color indexed="81"/>
            <rFont val="Tahoma"/>
            <family val="2"/>
          </rPr>
          <t xml:space="preserve">
It seems likley Dispatch will expect part or all of this expense to be carried by Fire. A negotiation is expected; this number is a placeholder. </t>
        </r>
      </text>
    </comment>
    <comment ref="E125" authorId="0" shapeId="0" xr:uid="{528C6B1F-3377-4F6A-A680-DABC205550BC}">
      <text>
        <r>
          <rPr>
            <b/>
            <sz val="9"/>
            <color indexed="81"/>
            <rFont val="Tahoma"/>
            <family val="2"/>
          </rPr>
          <t>Nathan Butler:</t>
        </r>
        <r>
          <rPr>
            <sz val="9"/>
            <color indexed="81"/>
            <rFont val="Tahoma"/>
            <family val="2"/>
          </rPr>
          <t xml:space="preserve">
We have spent $4500 as of Sept, all of which was for COVID-19 antibody Testing. If another employee tests positive this may need done again, if not, it won't. </t>
        </r>
      </text>
    </comment>
    <comment ref="E126" authorId="0" shapeId="0" xr:uid="{E9B366EC-D9B6-4790-971B-33E543B460C6}">
      <text>
        <r>
          <rPr>
            <b/>
            <sz val="9"/>
            <color indexed="81"/>
            <rFont val="Tahoma"/>
            <family val="2"/>
          </rPr>
          <t>Nathan Butler:</t>
        </r>
        <r>
          <rPr>
            <sz val="9"/>
            <color indexed="81"/>
            <rFont val="Tahoma"/>
            <family val="2"/>
          </rPr>
          <t xml:space="preserve">
Are doing a lot of hiring. Rough estimate. </t>
        </r>
      </text>
    </comment>
    <comment ref="E127" authorId="0" shapeId="0" xr:uid="{BC0570A6-BD69-4C30-84D3-F0C9F3ECAAF9}">
      <text>
        <r>
          <rPr>
            <b/>
            <sz val="9"/>
            <color indexed="81"/>
            <rFont val="Tahoma"/>
            <family val="2"/>
          </rPr>
          <t>Nathan Butler:</t>
        </r>
        <r>
          <rPr>
            <sz val="9"/>
            <color indexed="81"/>
            <rFont val="Tahoma"/>
            <family val="2"/>
          </rPr>
          <t xml:space="preserve">
We are significantly under this, at about $500.</t>
        </r>
      </text>
    </comment>
    <comment ref="E129" authorId="0" shapeId="0" xr:uid="{A81FCB4B-92D9-4FF0-A9E3-A17B418EAF8B}">
      <text>
        <r>
          <rPr>
            <b/>
            <sz val="9"/>
            <color indexed="81"/>
            <rFont val="Tahoma"/>
            <family val="2"/>
          </rPr>
          <t>Nathan Butler:</t>
        </r>
        <r>
          <rPr>
            <sz val="9"/>
            <color indexed="81"/>
            <rFont val="Tahoma"/>
            <family val="2"/>
          </rPr>
          <t xml:space="preserve">
We have spent $15,100 as of Sept. This contract has not changed, so we are using the same number. </t>
        </r>
      </text>
    </comment>
    <comment ref="I129" authorId="0" shapeId="0" xr:uid="{67B6D92D-5FF9-4F49-AF9B-73A8E20AD401}">
      <text>
        <r>
          <rPr>
            <b/>
            <sz val="9"/>
            <color indexed="81"/>
            <rFont val="Tahoma"/>
            <family val="2"/>
          </rPr>
          <t>Nathan Butler:</t>
        </r>
        <r>
          <rPr>
            <sz val="9"/>
            <color indexed="81"/>
            <rFont val="Tahoma"/>
            <family val="2"/>
          </rPr>
          <t xml:space="preserve">
May be able to save this, but unclear. Some increase in expense seems very likely, though, due to the number of people who have IT needs, and equipment, even using Fire's existing contractor </t>
        </r>
      </text>
    </comment>
    <comment ref="J129" authorId="0" shapeId="0" xr:uid="{A5EFF6D8-E090-4151-9DD0-A072CE25DEBE}">
      <text>
        <r>
          <rPr>
            <b/>
            <sz val="9"/>
            <color indexed="81"/>
            <rFont val="Tahoma"/>
            <family val="2"/>
          </rPr>
          <t>Nathan Butler:</t>
        </r>
        <r>
          <rPr>
            <sz val="9"/>
            <color indexed="81"/>
            <rFont val="Tahoma"/>
            <family val="2"/>
          </rPr>
          <t xml:space="preserve">
May be able to save this, but unclear. Some increase in expense seems very likely, though, due to the number of people who have IT needs, and equipment, even using Fire's existing contractor </t>
        </r>
      </text>
    </comment>
    <comment ref="E130" authorId="0" shapeId="0" xr:uid="{BD1BE21F-BBF0-4C64-8BED-4BB32D58FE3C}">
      <text>
        <r>
          <rPr>
            <b/>
            <sz val="9"/>
            <color indexed="81"/>
            <rFont val="Tahoma"/>
            <family val="2"/>
          </rPr>
          <t>Nathan Butler:</t>
        </r>
        <r>
          <rPr>
            <sz val="9"/>
            <color indexed="81"/>
            <rFont val="Tahoma"/>
            <family val="2"/>
          </rPr>
          <t xml:space="preserve">
Will need new map books in 2021. </t>
        </r>
      </text>
    </comment>
    <comment ref="E131" authorId="0" shapeId="0" xr:uid="{7F1F0B1E-EFA6-4DC5-9144-75B777351213}">
      <text>
        <r>
          <rPr>
            <b/>
            <sz val="9"/>
            <color indexed="81"/>
            <rFont val="Tahoma"/>
            <family val="2"/>
          </rPr>
          <t>Nathan Butler:</t>
        </r>
        <r>
          <rPr>
            <sz val="9"/>
            <color indexed="81"/>
            <rFont val="Tahoma"/>
            <family val="2"/>
          </rPr>
          <t xml:space="preserve">
We've only spent $700, but this is sort of a catch-all that is useful to have</t>
        </r>
      </text>
    </comment>
    <comment ref="G131" authorId="0" shapeId="0" xr:uid="{9DD71C6F-B397-40C1-87D0-5E628E44CDA0}">
      <text>
        <r>
          <rPr>
            <b/>
            <sz val="9"/>
            <color indexed="81"/>
            <rFont val="Tahoma"/>
            <family val="2"/>
          </rPr>
          <t>Nathan Butler:</t>
        </r>
        <r>
          <rPr>
            <sz val="9"/>
            <color indexed="81"/>
            <rFont val="Tahoma"/>
            <family val="2"/>
          </rPr>
          <t xml:space="preserve">
Includes the new survey results company </t>
        </r>
      </text>
    </comment>
    <comment ref="E139" authorId="0" shapeId="0" xr:uid="{34D26C25-5EDA-4438-B351-E8BB87EC7113}">
      <text>
        <r>
          <rPr>
            <b/>
            <sz val="9"/>
            <color indexed="81"/>
            <rFont val="Tahoma"/>
            <family val="2"/>
          </rPr>
          <t>Nathan Butler:</t>
        </r>
        <r>
          <rPr>
            <sz val="9"/>
            <color indexed="81"/>
            <rFont val="Tahoma"/>
            <family val="2"/>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E140" authorId="0" shapeId="0" xr:uid="{59AF9A3D-C459-4493-B407-CF0A5EB559E3}">
      <text>
        <r>
          <rPr>
            <b/>
            <sz val="9"/>
            <color indexed="81"/>
            <rFont val="Tahoma"/>
            <family val="2"/>
          </rPr>
          <t>Nathan Butler:</t>
        </r>
        <r>
          <rPr>
            <sz val="9"/>
            <color indexed="81"/>
            <rFont val="Tahoma"/>
            <family val="2"/>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E141" authorId="0" shapeId="0" xr:uid="{EA9D210A-FCDB-4C05-8261-DEE89DAAD7B1}">
      <text>
        <r>
          <rPr>
            <b/>
            <sz val="9"/>
            <color indexed="81"/>
            <rFont val="Tahoma"/>
            <family val="2"/>
          </rPr>
          <t>Nathan Butler:</t>
        </r>
        <r>
          <rPr>
            <sz val="9"/>
            <color indexed="81"/>
            <rFont val="Tahoma"/>
            <family val="2"/>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I142" authorId="0" shapeId="0" xr:uid="{A15E0A65-D29A-48B5-91CB-C4C52EB29775}">
      <text>
        <r>
          <rPr>
            <b/>
            <sz val="9"/>
            <color indexed="81"/>
            <rFont val="Tahoma"/>
            <family val="2"/>
          </rPr>
          <t>Nathan Butler:</t>
        </r>
        <r>
          <rPr>
            <sz val="9"/>
            <color indexed="81"/>
            <rFont val="Tahoma"/>
            <family val="2"/>
          </rPr>
          <t xml:space="preserve">
Fire may have a cheaper way to accomplish this, but all the same people and equipment will need insured </t>
        </r>
      </text>
    </comment>
    <comment ref="J142" authorId="0" shapeId="0" xr:uid="{7F7B0BB2-6F7F-4EB2-B154-22114CE10136}">
      <text>
        <r>
          <rPr>
            <b/>
            <sz val="9"/>
            <color indexed="81"/>
            <rFont val="Tahoma"/>
            <family val="2"/>
          </rPr>
          <t>Nathan Butler:</t>
        </r>
        <r>
          <rPr>
            <sz val="9"/>
            <color indexed="81"/>
            <rFont val="Tahoma"/>
            <family val="2"/>
          </rPr>
          <t xml:space="preserve">
Fire may have a cheaper way to accomplish this, but all the same people and equipment will need insured </t>
        </r>
      </text>
    </comment>
    <comment ref="E144" authorId="0" shapeId="0" xr:uid="{DFCDCF5D-69AE-4A25-8F42-7604623E1331}">
      <text>
        <r>
          <rPr>
            <b/>
            <sz val="9"/>
            <color indexed="81"/>
            <rFont val="Tahoma"/>
            <family val="2"/>
          </rPr>
          <t>Nathan Butler:</t>
        </r>
        <r>
          <rPr>
            <sz val="9"/>
            <color indexed="81"/>
            <rFont val="Tahoma"/>
            <family val="2"/>
          </rPr>
          <t xml:space="preserve">
GEMT Reimbursements seem really low. An overpay is unlikely. </t>
        </r>
      </text>
    </comment>
    <comment ref="F144" authorId="0" shapeId="0" xr:uid="{9357CB84-B13B-46C5-9A3A-79E83982061A}">
      <text>
        <r>
          <rPr>
            <b/>
            <sz val="9"/>
            <color indexed="81"/>
            <rFont val="Tahoma"/>
            <family val="2"/>
          </rPr>
          <t>Nathan Butler:</t>
        </r>
        <r>
          <rPr>
            <sz val="9"/>
            <color indexed="81"/>
            <rFont val="Tahoma"/>
            <family val="2"/>
          </rPr>
          <t xml:space="preserve">
We found out that the 2019 submission had been off significantly, and had to refund GEMT</t>
        </r>
      </text>
    </comment>
    <comment ref="G144" authorId="0" shapeId="0" xr:uid="{64175AC5-9AF4-4291-8A96-E43669E0702A}">
      <text>
        <r>
          <rPr>
            <b/>
            <sz val="9"/>
            <color indexed="81"/>
            <rFont val="Tahoma"/>
            <family val="2"/>
          </rPr>
          <t>Nathan Butler:</t>
        </r>
        <r>
          <rPr>
            <sz val="9"/>
            <color indexed="81"/>
            <rFont val="Tahoma"/>
            <family val="2"/>
          </rPr>
          <t xml:space="preserve">
We paid back the 2019 overpay, but owe another $60,000 for 2020 that we have not yet paid. It's possible it will not be assessed until 2022, but likely in 2021</t>
        </r>
      </text>
    </comment>
    <comment ref="I145" authorId="0" shapeId="0" xr:uid="{C01806DF-0C17-4716-84C9-5961201673C8}">
      <text>
        <r>
          <rPr>
            <b/>
            <sz val="9"/>
            <color indexed="81"/>
            <rFont val="Tahoma"/>
            <family val="2"/>
          </rPr>
          <t>Nathan Butler:</t>
        </r>
        <r>
          <rPr>
            <sz val="9"/>
            <color indexed="81"/>
            <rFont val="Tahoma"/>
            <family val="2"/>
          </rPr>
          <t xml:space="preserve">
This is a one-time refund from EMS to the GEMT program that Fire will not inheret (or indeed EMS next year) </t>
        </r>
      </text>
    </comment>
    <comment ref="J145" authorId="0" shapeId="0" xr:uid="{105E5FED-19CF-4C3B-BD57-DA5FD18DC0CC}">
      <text>
        <r>
          <rPr>
            <b/>
            <sz val="9"/>
            <color indexed="81"/>
            <rFont val="Tahoma"/>
            <family val="2"/>
          </rPr>
          <t>Nathan Butler:</t>
        </r>
        <r>
          <rPr>
            <sz val="9"/>
            <color indexed="81"/>
            <rFont val="Tahoma"/>
            <family val="2"/>
          </rPr>
          <t xml:space="preserve">
This is a one-time refund from EMS to the GEMT program that Fire will not inheret (or indeed EMS next year) </t>
        </r>
      </text>
    </comment>
    <comment ref="E150" authorId="0" shapeId="0" xr:uid="{1236ADF4-1343-4F0D-8883-AEB44B89B918}">
      <text>
        <r>
          <rPr>
            <b/>
            <sz val="9"/>
            <color indexed="81"/>
            <rFont val="Tahoma"/>
            <family val="2"/>
          </rPr>
          <t>Nathan Butler:</t>
        </r>
        <r>
          <rPr>
            <sz val="9"/>
            <color indexed="81"/>
            <rFont val="Tahoma"/>
            <family val="2"/>
          </rPr>
          <t xml:space="preserve">
We're estimating the second half of 2021 will be more "normal," and half of a regular year would be $15,000</t>
        </r>
      </text>
    </comment>
    <comment ref="G150" authorId="0" shapeId="0" xr:uid="{F3BFF395-D794-478F-BD22-7CE1C0EA44F4}">
      <text>
        <r>
          <rPr>
            <b/>
            <sz val="9"/>
            <color indexed="81"/>
            <rFont val="Tahoma"/>
            <family val="2"/>
          </rPr>
          <t>Nathan Butler:</t>
        </r>
        <r>
          <rPr>
            <sz val="9"/>
            <color indexed="81"/>
            <rFont val="Tahoma"/>
            <family val="2"/>
          </rPr>
          <t xml:space="preserve">
We are definitely holding classes now, but it will still be less</t>
        </r>
      </text>
    </comment>
    <comment ref="E151" authorId="0" shapeId="0" xr:uid="{2152AACD-DFB9-4ECA-A24A-221EEF1547ED}">
      <text>
        <r>
          <rPr>
            <b/>
            <sz val="9"/>
            <color indexed="81"/>
            <rFont val="Tahoma"/>
            <family val="2"/>
          </rPr>
          <t>Nathan Butler:</t>
        </r>
        <r>
          <rPr>
            <sz val="9"/>
            <color indexed="81"/>
            <rFont val="Tahoma"/>
            <family val="2"/>
          </rPr>
          <t xml:space="preserve">
We gave Volk her first raise in years in Oct. We will give her the rest of the raise along with everyone else (+2000) 
</t>
        </r>
      </text>
    </comment>
    <comment ref="E152" authorId="0" shapeId="0" xr:uid="{5848F9D1-45FF-4FE8-87B3-3F72CB697368}">
      <text>
        <r>
          <rPr>
            <b/>
            <sz val="9"/>
            <color indexed="81"/>
            <rFont val="Tahoma"/>
            <family val="2"/>
          </rPr>
          <t>Nathan Butler:</t>
        </r>
        <r>
          <rPr>
            <sz val="9"/>
            <color indexed="81"/>
            <rFont val="Tahoma"/>
            <family val="2"/>
          </rPr>
          <t xml:space="preserve">
This is P Long. We gave her a raise and made her full-time in Sept 2020. Placeholder for a 3% raise. </t>
        </r>
      </text>
    </comment>
    <comment ref="G152" authorId="0" shapeId="0" xr:uid="{C79B3A5F-B641-493C-B869-5CFC70F8C783}">
      <text>
        <r>
          <rPr>
            <b/>
            <sz val="9"/>
            <color indexed="81"/>
            <rFont val="Tahoma"/>
            <family val="2"/>
          </rPr>
          <t>Nathan Butler:</t>
        </r>
        <r>
          <rPr>
            <sz val="9"/>
            <color indexed="81"/>
            <rFont val="Tahoma"/>
            <family val="2"/>
          </rPr>
          <t xml:space="preserve">
Est. increase in wages </t>
        </r>
      </text>
    </comment>
    <comment ref="E155" authorId="0" shapeId="0" xr:uid="{E46690C9-9FF6-49F0-B402-DDA896FAFFD2}">
      <text>
        <r>
          <rPr>
            <b/>
            <sz val="9"/>
            <color indexed="81"/>
            <rFont val="Tahoma"/>
            <family val="2"/>
          </rPr>
          <t>Nathan Butler:</t>
        </r>
        <r>
          <rPr>
            <sz val="9"/>
            <color indexed="81"/>
            <rFont val="Tahoma"/>
            <family val="2"/>
          </rPr>
          <t xml:space="preserve">
peggy and Lainey. Since we have the Sept numbers when Long started FT, we should be able to estimate these pretty easily. For Sept we paid $660, which for 12 months and 3% est raise = $6,920</t>
        </r>
      </text>
    </comment>
    <comment ref="E156" authorId="0" shapeId="0" xr:uid="{DD932268-AFB4-4260-B8B9-3AF8775EEB26}">
      <text>
        <r>
          <rPr>
            <b/>
            <sz val="9"/>
            <color indexed="81"/>
            <rFont val="Tahoma"/>
            <family val="2"/>
          </rPr>
          <t>Nathan Butler:</t>
        </r>
        <r>
          <rPr>
            <sz val="9"/>
            <color indexed="81"/>
            <rFont val="Tahoma"/>
            <family val="2"/>
          </rPr>
          <t xml:space="preserve">
Both Peggy and Lainey. $50/month for Sept (1st month Peggy FT). $600/year + 3% = 618</t>
        </r>
      </text>
    </comment>
    <comment ref="E157" authorId="0" shapeId="0" xr:uid="{9D455406-7562-48DC-B000-3D4CDAB246C9}">
      <text>
        <r>
          <rPr>
            <b/>
            <sz val="9"/>
            <color indexed="81"/>
            <rFont val="Tahoma"/>
            <family val="2"/>
          </rPr>
          <t>Nathan Butler:</t>
        </r>
        <r>
          <rPr>
            <sz val="9"/>
            <color indexed="81"/>
            <rFont val="Tahoma"/>
            <family val="2"/>
          </rPr>
          <t xml:space="preserve">
Peggy only. Sept numbers most accurate as Peggy went FT in that month. $665 x 12 = $3180, then add in 3% = $3,276</t>
        </r>
      </text>
    </comment>
    <comment ref="E158" authorId="0" shapeId="0" xr:uid="{E06DB249-146C-45ED-8E2F-2AFDC5EABD21}">
      <text>
        <r>
          <rPr>
            <b/>
            <sz val="9"/>
            <color indexed="81"/>
            <rFont val="Tahoma"/>
            <family val="2"/>
          </rPr>
          <t>Nathan Butler:</t>
        </r>
        <r>
          <rPr>
            <sz val="9"/>
            <color indexed="81"/>
            <rFont val="Tahoma"/>
            <family val="2"/>
          </rPr>
          <t xml:space="preserve">
Lainey only. Pretty consistent. </t>
        </r>
      </text>
    </comment>
    <comment ref="E159" authorId="0" shapeId="0" xr:uid="{FDB5EA43-922E-4C92-ADEA-367CD211D1C9}">
      <text>
        <r>
          <rPr>
            <b/>
            <sz val="9"/>
            <color indexed="81"/>
            <rFont val="Tahoma"/>
            <family val="2"/>
          </rPr>
          <t>Nathan Butler:</t>
        </r>
        <r>
          <rPr>
            <sz val="9"/>
            <color indexed="81"/>
            <rFont val="Tahoma"/>
            <family val="2"/>
          </rPr>
          <t xml:space="preserve">
Lainey and Peggy. Best figure is Sept when peggy finished her first FT month. Sept was $1588 x 12 = 19000, add 11% for medical insurance est increase </t>
        </r>
      </text>
    </comment>
    <comment ref="E160" authorId="0" shapeId="0" xr:uid="{50CD5EB3-1D60-408C-99D3-D0533A050FF2}">
      <text>
        <r>
          <rPr>
            <b/>
            <sz val="9"/>
            <color indexed="81"/>
            <rFont val="Tahoma"/>
            <family val="2"/>
          </rPr>
          <t>Nathan Butler:</t>
        </r>
        <r>
          <rPr>
            <sz val="9"/>
            <color indexed="81"/>
            <rFont val="Tahoma"/>
            <family val="2"/>
          </rPr>
          <t xml:space="preserve">
100 per employee per month. Doesn't change. </t>
        </r>
      </text>
    </comment>
    <comment ref="E161" authorId="0" shapeId="0" xr:uid="{449B7FC9-FA35-4218-845A-E836E72DE25C}">
      <text>
        <r>
          <rPr>
            <b/>
            <sz val="9"/>
            <color indexed="81"/>
            <rFont val="Tahoma"/>
            <family val="2"/>
          </rPr>
          <t>Nathan Butler:</t>
        </r>
        <r>
          <rPr>
            <sz val="9"/>
            <color indexed="81"/>
            <rFont val="Tahoma"/>
            <family val="2"/>
          </rPr>
          <t xml:space="preserve">
Sept = $9,492 x 12 months = $9,492 yearly</t>
        </r>
      </text>
    </comment>
    <comment ref="E162" authorId="0" shapeId="0" xr:uid="{85DD684C-F0FA-444D-8563-07DC170974EC}">
      <text>
        <r>
          <rPr>
            <b/>
            <sz val="9"/>
            <color indexed="81"/>
            <rFont val="Tahoma"/>
            <family val="2"/>
          </rPr>
          <t>Nathan Butler:</t>
        </r>
        <r>
          <rPr>
            <sz val="9"/>
            <color indexed="81"/>
            <rFont val="Tahoma"/>
            <family val="2"/>
          </rPr>
          <t xml:space="preserve">
Sept was $11 x 12 = $132. </t>
        </r>
      </text>
    </comment>
    <comment ref="E164" authorId="0" shapeId="0" xr:uid="{8E023A14-015D-420B-B926-73F82AC026D1}">
      <text>
        <r>
          <rPr>
            <b/>
            <sz val="9"/>
            <color indexed="81"/>
            <rFont val="Tahoma"/>
            <family val="2"/>
          </rPr>
          <t>Nathan Butler:</t>
        </r>
        <r>
          <rPr>
            <sz val="9"/>
            <color indexed="81"/>
            <rFont val="Tahoma"/>
            <family val="2"/>
          </rPr>
          <t xml:space="preserve">
Both employees have one dependent. $2300 each. </t>
        </r>
      </text>
    </comment>
    <comment ref="G166" authorId="0" shapeId="0" xr:uid="{1E7C3E45-5CCB-4324-A8FD-3E868F221F00}">
      <text>
        <r>
          <rPr>
            <b/>
            <sz val="9"/>
            <color indexed="81"/>
            <rFont val="Tahoma"/>
            <family val="2"/>
          </rPr>
          <t>Nathan Butler:</t>
        </r>
        <r>
          <rPr>
            <sz val="9"/>
            <color indexed="81"/>
            <rFont val="Tahoma"/>
            <family val="2"/>
          </rPr>
          <t xml:space="preserve">
We have a much better idea now of what this costs - when we did the 2021 budget originally we had no data </t>
        </r>
      </text>
    </comment>
    <comment ref="I166" authorId="0" shapeId="0" xr:uid="{A4A7573E-0E64-4915-8150-B9568EDC426E}">
      <text>
        <r>
          <rPr>
            <b/>
            <sz val="9"/>
            <color indexed="81"/>
            <rFont val="Tahoma"/>
            <family val="2"/>
          </rPr>
          <t>Nathan Butler:</t>
        </r>
        <r>
          <rPr>
            <sz val="9"/>
            <color indexed="81"/>
            <rFont val="Tahoma"/>
            <family val="2"/>
          </rPr>
          <t xml:space="preserve">
Costs likely close to the same with Fire </t>
        </r>
      </text>
    </comment>
    <comment ref="J166" authorId="0" shapeId="0" xr:uid="{645B98DA-A678-48AA-9CA2-325AB24ABD16}">
      <text>
        <r>
          <rPr>
            <b/>
            <sz val="9"/>
            <color indexed="81"/>
            <rFont val="Tahoma"/>
            <family val="2"/>
          </rPr>
          <t>Nathan Butler:</t>
        </r>
        <r>
          <rPr>
            <sz val="9"/>
            <color indexed="81"/>
            <rFont val="Tahoma"/>
            <family val="2"/>
          </rPr>
          <t xml:space="preserve">
Costs likely close to the same with Fire </t>
        </r>
      </text>
    </comment>
    <comment ref="E168" authorId="0" shapeId="0" xr:uid="{F957112D-3E05-42BA-A6E5-08E60EFB98D5}">
      <text>
        <r>
          <rPr>
            <b/>
            <sz val="9"/>
            <color indexed="81"/>
            <rFont val="Tahoma"/>
            <family val="2"/>
          </rPr>
          <t>Nathan Butler:</t>
        </r>
        <r>
          <rPr>
            <sz val="9"/>
            <color indexed="81"/>
            <rFont val="Tahoma"/>
            <family val="2"/>
          </rPr>
          <t xml:space="preserve">
This is low due to COVID. $4347 through Sept, add 25% = 5,500. However, we estimate that the second half of 2021 may be more "normal," so we added extra. </t>
        </r>
      </text>
    </comment>
    <comment ref="E171" authorId="0" shapeId="0" xr:uid="{39710702-9384-4F5F-97BB-36E3A130F76E}">
      <text>
        <r>
          <rPr>
            <b/>
            <sz val="9"/>
            <color indexed="81"/>
            <rFont val="Tahoma"/>
            <family val="2"/>
          </rPr>
          <t>Nathan Butler:</t>
        </r>
        <r>
          <rPr>
            <sz val="9"/>
            <color indexed="81"/>
            <rFont val="Tahoma"/>
            <family val="2"/>
          </rPr>
          <t xml:space="preserve">
We have spent 885.18. Budgeting for a more normal second half 2021. </t>
        </r>
      </text>
    </comment>
    <comment ref="E174" authorId="0" shapeId="0" xr:uid="{06699614-4BB5-496A-B2E1-26A9E66294BD}">
      <text>
        <r>
          <rPr>
            <b/>
            <sz val="9"/>
            <color indexed="81"/>
            <rFont val="Tahoma"/>
            <family val="2"/>
          </rPr>
          <t>Nathan Butler:</t>
        </r>
        <r>
          <rPr>
            <sz val="9"/>
            <color indexed="81"/>
            <rFont val="Tahoma"/>
            <family val="2"/>
          </rPr>
          <t xml:space="preserve">
Hoping for a more normal second half of 2021. Wilderness/SOLO training for EMTs was required before the hospital was built, it's still technically required every three years (supposedly). We can make money on this if others send people, but if it's just ours, then it's only an expenditure. $10,000 is a pretty reasonable placeholder for this. </t>
        </r>
      </text>
    </comment>
    <comment ref="E180" authorId="0" shapeId="0" xr:uid="{85C5E76F-26B1-4257-A4C3-3B4CDD344A21}">
      <text>
        <r>
          <rPr>
            <b/>
            <sz val="9"/>
            <color indexed="81"/>
            <rFont val="Tahoma"/>
            <family val="2"/>
          </rPr>
          <t>Nathan Butler:</t>
        </r>
        <r>
          <rPr>
            <sz val="9"/>
            <color indexed="81"/>
            <rFont val="Tahoma"/>
            <family val="2"/>
          </rPr>
          <t xml:space="preserve">
We spent about $10,000 in 2020 as far as Sept. Will the second half of 2021 be more normal? We should leave room for an EMT class, which we need badly. </t>
        </r>
      </text>
    </comment>
    <comment ref="G180" authorId="0" shapeId="0" xr:uid="{47BF4F3E-4D58-430C-8130-7EC084CB95E5}">
      <text>
        <r>
          <rPr>
            <b/>
            <sz val="9"/>
            <color indexed="81"/>
            <rFont val="Tahoma"/>
            <family val="2"/>
          </rPr>
          <t>Nathan Butler:</t>
        </r>
        <r>
          <rPr>
            <sz val="9"/>
            <color indexed="81"/>
            <rFont val="Tahoma"/>
            <family val="2"/>
          </rPr>
          <t xml:space="preserve">
We are still hoping to have an EMT class, which we intend to split with Fire </t>
        </r>
      </text>
    </comment>
    <comment ref="I181" authorId="0" shapeId="0" xr:uid="{95BE3A44-9360-4666-A604-1C95FFFC60EB}">
      <text>
        <r>
          <rPr>
            <b/>
            <sz val="9"/>
            <color indexed="81"/>
            <rFont val="Tahoma"/>
            <family val="2"/>
          </rPr>
          <t>Nathan Butler:</t>
        </r>
        <r>
          <rPr>
            <sz val="9"/>
            <color indexed="81"/>
            <rFont val="Tahoma"/>
            <family val="2"/>
          </rPr>
          <t xml:space="preserve">
Fire may have this in its budget already, if so, remove it </t>
        </r>
      </text>
    </comment>
    <comment ref="J181" authorId="0" shapeId="0" xr:uid="{8BEB3689-964D-4888-A0CC-E59EA7FE197D}">
      <text>
        <r>
          <rPr>
            <b/>
            <sz val="9"/>
            <color indexed="81"/>
            <rFont val="Tahoma"/>
            <family val="2"/>
          </rPr>
          <t>Nathan Butler:</t>
        </r>
        <r>
          <rPr>
            <sz val="9"/>
            <color indexed="81"/>
            <rFont val="Tahoma"/>
            <family val="2"/>
          </rPr>
          <t xml:space="preserve">
Fire may have this in its budget already, if so, remove it </t>
        </r>
      </text>
    </comment>
    <comment ref="E183" authorId="0" shapeId="0" xr:uid="{500F2C90-A1DA-496E-BEDA-17BB1850082B}">
      <text>
        <r>
          <rPr>
            <b/>
            <sz val="9"/>
            <color indexed="81"/>
            <rFont val="Tahoma"/>
            <family val="2"/>
          </rPr>
          <t>Nathan Butler:</t>
        </r>
        <r>
          <rPr>
            <sz val="9"/>
            <color indexed="81"/>
            <rFont val="Tahoma"/>
            <family val="2"/>
          </rPr>
          <t xml:space="preserve">
Consistent with use. ($7,000 as of Sept) </t>
        </r>
      </text>
    </comment>
    <comment ref="G183" authorId="0" shapeId="0" xr:uid="{F9E5E49B-FFEE-4096-AF2E-A4C1E953F359}">
      <text>
        <r>
          <rPr>
            <b/>
            <sz val="9"/>
            <color indexed="81"/>
            <rFont val="Tahoma"/>
            <family val="2"/>
          </rPr>
          <t>Nathan Butler:</t>
        </r>
        <r>
          <rPr>
            <sz val="9"/>
            <color indexed="81"/>
            <rFont val="Tahoma"/>
            <family val="2"/>
          </rPr>
          <t xml:space="preserve">
Lower than expected, but we need to do some station upgrades </t>
        </r>
      </text>
    </comment>
    <comment ref="I184" authorId="0" shapeId="0" xr:uid="{7E29A78F-F04B-40F4-BD7A-418A4A8B0913}">
      <text>
        <r>
          <rPr>
            <b/>
            <sz val="9"/>
            <color indexed="81"/>
            <rFont val="Tahoma"/>
            <family val="2"/>
          </rPr>
          <t>Nathan Butler:</t>
        </r>
        <r>
          <rPr>
            <sz val="9"/>
            <color indexed="81"/>
            <rFont val="Tahoma"/>
            <family val="2"/>
          </rPr>
          <t xml:space="preserve">
It seems very likely that Fire will incur significant expense in setting their station up for an integrated service. This may already be accounted for Fire's budget, and the number itself is very rough (not knowing how Fire plans to handle this)</t>
        </r>
      </text>
    </comment>
    <comment ref="J184" authorId="0" shapeId="0" xr:uid="{A84EF28D-3BC4-4AB5-BD68-1F22A3A9F124}">
      <text>
        <r>
          <rPr>
            <b/>
            <sz val="9"/>
            <color indexed="81"/>
            <rFont val="Tahoma"/>
            <family val="2"/>
          </rPr>
          <t>Nathan Butler:</t>
        </r>
        <r>
          <rPr>
            <sz val="9"/>
            <color indexed="81"/>
            <rFont val="Tahoma"/>
            <family val="2"/>
          </rPr>
          <t xml:space="preserve">
No need for refurbishment </t>
        </r>
      </text>
    </comment>
    <comment ref="E186" authorId="0" shapeId="0" xr:uid="{4F4F2399-DECC-408D-B276-96E1A1C27D0A}">
      <text>
        <r>
          <rPr>
            <b/>
            <sz val="9"/>
            <color indexed="81"/>
            <rFont val="Tahoma"/>
            <family val="2"/>
          </rPr>
          <t>Nathan Butler:</t>
        </r>
        <r>
          <rPr>
            <sz val="9"/>
            <color indexed="81"/>
            <rFont val="Tahoma"/>
            <family val="2"/>
          </rPr>
          <t xml:space="preserve">
Budgeted $1500 in original 2020 budget; budgeted extra for station upgrades in amended 2020. If Satelite is installed will be an ongoiing $1300/year. </t>
        </r>
      </text>
    </comment>
    <comment ref="I187" authorId="0" shapeId="0" xr:uid="{211AC29C-ACF0-4B68-A3F8-0043745F6EF5}">
      <text>
        <r>
          <rPr>
            <b/>
            <sz val="9"/>
            <color indexed="81"/>
            <rFont val="Tahoma"/>
            <family val="2"/>
          </rPr>
          <t>Nathan Butler:</t>
        </r>
        <r>
          <rPr>
            <sz val="9"/>
            <color indexed="81"/>
            <rFont val="Tahoma"/>
            <family val="2"/>
          </rPr>
          <t xml:space="preserve">
It seems very likely that Fire will incur significant expense in setting their station up for an integrated service. This may already be accounted for Fire's budget, and the number itself is very rough (not knowing how Fire plans to handle this)</t>
        </r>
      </text>
    </comment>
    <comment ref="J187" authorId="0" shapeId="0" xr:uid="{422A1BBA-61E0-4052-A00B-ACB163912E80}">
      <text>
        <r>
          <rPr>
            <b/>
            <sz val="9"/>
            <color indexed="81"/>
            <rFont val="Tahoma"/>
            <family val="2"/>
          </rPr>
          <t>Nathan Butler:</t>
        </r>
        <r>
          <rPr>
            <sz val="9"/>
            <color indexed="81"/>
            <rFont val="Tahoma"/>
            <family val="2"/>
          </rPr>
          <t xml:space="preserve">
No need to refit anything</t>
        </r>
      </text>
    </comment>
    <comment ref="I190" authorId="0" shapeId="0" xr:uid="{D04B2D2B-EEDA-4DAD-82D1-992208D05CEF}">
      <text>
        <r>
          <rPr>
            <b/>
            <sz val="9"/>
            <color indexed="81"/>
            <rFont val="Tahoma"/>
            <family val="2"/>
          </rPr>
          <t>Nathan Butler:</t>
        </r>
        <r>
          <rPr>
            <sz val="9"/>
            <color indexed="81"/>
            <rFont val="Tahoma"/>
            <family val="2"/>
          </rPr>
          <t xml:space="preserve">
Lease of 3 ambulances, 3 sprint rigs, Lifepaks, etc., from hospital district - may also purchase. Price TBD, this is a placeholder </t>
        </r>
      </text>
    </comment>
    <comment ref="J190" authorId="0" shapeId="0" xr:uid="{C5EA1684-EB84-4728-AD69-279486E1BC87}">
      <text>
        <r>
          <rPr>
            <b/>
            <sz val="9"/>
            <color indexed="81"/>
            <rFont val="Tahoma"/>
            <family val="2"/>
          </rPr>
          <t>Nathan Butler:</t>
        </r>
        <r>
          <rPr>
            <sz val="9"/>
            <color indexed="81"/>
            <rFont val="Tahoma"/>
            <family val="2"/>
          </rPr>
          <t xml:space="preserve">
Lease of 3 ambulances, 3 sprint rigs, Lifepaks, etc., from hospital district - may also purchase. Also includes rent or lease on EMS building.</t>
        </r>
      </text>
    </comment>
    <comment ref="E192" authorId="0" shapeId="0" xr:uid="{78F8D915-A9D6-4844-AA9C-5DEF2C114112}">
      <text>
        <r>
          <rPr>
            <b/>
            <sz val="9"/>
            <color indexed="81"/>
            <rFont val="Tahoma"/>
            <family val="2"/>
          </rPr>
          <t>Nathan Butler:</t>
        </r>
        <r>
          <rPr>
            <sz val="9"/>
            <color indexed="81"/>
            <rFont val="Tahoma"/>
            <family val="2"/>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I198" authorId="0" shapeId="0" xr:uid="{9CBC402F-7BBD-459D-996D-979C5FD7EF15}">
      <text>
        <r>
          <rPr>
            <b/>
            <sz val="9"/>
            <color indexed="81"/>
            <rFont val="Tahoma"/>
            <family val="2"/>
          </rPr>
          <t>Nathan Butler:</t>
        </r>
        <r>
          <rPr>
            <sz val="9"/>
            <color indexed="81"/>
            <rFont val="Tahoma"/>
            <family val="2"/>
          </rPr>
          <t xml:space="preserve">
Likely to see an increase in water and electrical usage at the Fire HQ </t>
        </r>
      </text>
    </comment>
    <comment ref="J198" authorId="0" shapeId="0" xr:uid="{96A1AD58-7FE2-4207-8B4E-1AC27BA8706E}">
      <text>
        <r>
          <rPr>
            <b/>
            <sz val="9"/>
            <color indexed="81"/>
            <rFont val="Tahoma"/>
            <family val="2"/>
          </rPr>
          <t>Nathan Butler:</t>
        </r>
        <r>
          <rPr>
            <sz val="9"/>
            <color indexed="81"/>
            <rFont val="Tahoma"/>
            <family val="2"/>
          </rPr>
          <t xml:space="preserve">
Likely to see an increase in water and electrical usage at the Fire HQ </t>
        </r>
      </text>
    </comment>
    <comment ref="E200" authorId="0" shapeId="0" xr:uid="{3D03E821-5FA2-4C16-9686-F29C22F30FBD}">
      <text>
        <r>
          <rPr>
            <b/>
            <sz val="9"/>
            <color indexed="81"/>
            <rFont val="Tahoma"/>
            <family val="2"/>
          </rPr>
          <t>Nathan Butler:</t>
        </r>
        <r>
          <rPr>
            <sz val="9"/>
            <color indexed="81"/>
            <rFont val="Tahoma"/>
            <family val="2"/>
          </rPr>
          <t xml:space="preserve">
$6200 as of Sept. Adding annual roof cleaning. </t>
        </r>
      </text>
    </comment>
    <comment ref="I201" authorId="0" shapeId="0" xr:uid="{4A92C0FF-F381-4635-9768-269ECF8364E8}">
      <text>
        <r>
          <rPr>
            <b/>
            <sz val="9"/>
            <color indexed="81"/>
            <rFont val="Tahoma"/>
            <family val="2"/>
          </rPr>
          <t>Nathan Butler:</t>
        </r>
        <r>
          <rPr>
            <sz val="9"/>
            <color indexed="81"/>
            <rFont val="Tahoma"/>
            <family val="2"/>
          </rPr>
          <t xml:space="preserve">
Fire is likely to see some station repair increase, even with one station, due to signficiantly higher personnel </t>
        </r>
      </text>
    </comment>
    <comment ref="E203" authorId="0" shapeId="0" xr:uid="{A8B688BD-87BF-493D-B8CA-06C3F260A060}">
      <text>
        <r>
          <rPr>
            <b/>
            <sz val="9"/>
            <color indexed="81"/>
            <rFont val="Tahoma"/>
            <family val="2"/>
          </rPr>
          <t>Nathan Butler:</t>
        </r>
        <r>
          <rPr>
            <sz val="9"/>
            <color indexed="81"/>
            <rFont val="Tahoma"/>
            <family val="2"/>
          </rPr>
          <t xml:space="preserve">
consistent with historical use. Fleet is aging. </t>
        </r>
      </text>
    </comment>
    <comment ref="G203" authorId="0" shapeId="0" xr:uid="{2D186D24-4EE7-4E20-AF24-B3F4F0104ECF}">
      <text>
        <r>
          <rPr>
            <b/>
            <sz val="9"/>
            <color indexed="81"/>
            <rFont val="Tahoma"/>
            <family val="2"/>
          </rPr>
          <t>Nathan Butler:</t>
        </r>
        <r>
          <rPr>
            <sz val="9"/>
            <color indexed="81"/>
            <rFont val="Tahoma"/>
            <family val="2"/>
          </rPr>
          <t xml:space="preserve">
This is the line item for our fleet manager. We have two new rigs ths year to be outfitted, and summer is coming, meaning likely repairs needed… </t>
        </r>
      </text>
    </comment>
    <comment ref="E209" authorId="0" shapeId="0" xr:uid="{865614B0-51CE-42F0-AAA2-711DA284336E}">
      <text>
        <r>
          <rPr>
            <b/>
            <sz val="9"/>
            <color indexed="81"/>
            <rFont val="Tahoma"/>
            <family val="2"/>
          </rPr>
          <t>Nathan Butler:</t>
        </r>
        <r>
          <rPr>
            <sz val="9"/>
            <color indexed="81"/>
            <rFont val="Tahoma"/>
            <family val="2"/>
          </rPr>
          <t xml:space="preserve">
Did not use in 2020, but need to be able to do so</t>
        </r>
      </text>
    </comment>
    <comment ref="G209" authorId="0" shapeId="0" xr:uid="{62BE9585-CC66-4CC5-B9DD-A78CC75161DE}">
      <text>
        <r>
          <rPr>
            <b/>
            <sz val="9"/>
            <color indexed="81"/>
            <rFont val="Tahoma"/>
            <family val="2"/>
          </rPr>
          <t>Nathan Butler:</t>
        </r>
        <r>
          <rPr>
            <sz val="9"/>
            <color indexed="81"/>
            <rFont val="Tahoma"/>
            <family val="2"/>
          </rPr>
          <t xml:space="preserve">
Need to outfit new rigs, unclear whether we can reuse older equipment
</t>
        </r>
      </text>
    </comment>
    <comment ref="G210" authorId="0" shapeId="0" xr:uid="{A8DEA772-C5F4-401C-A421-57CB02370B17}">
      <text>
        <r>
          <rPr>
            <b/>
            <sz val="9"/>
            <color indexed="81"/>
            <rFont val="Tahoma"/>
            <family val="2"/>
          </rPr>
          <t>Nathan Butler:</t>
        </r>
        <r>
          <rPr>
            <sz val="9"/>
            <color indexed="81"/>
            <rFont val="Tahoma"/>
            <family val="2"/>
          </rPr>
          <t xml:space="preserve">
We have equipment from the old 3rd medic rig, but will have to replace some of it </t>
        </r>
      </text>
    </comment>
    <comment ref="E211" authorId="0" shapeId="0" xr:uid="{193F4FE6-F726-4258-91E4-D2EF60075DEC}">
      <text>
        <r>
          <rPr>
            <b/>
            <sz val="9"/>
            <color indexed="81"/>
            <rFont val="Tahoma"/>
            <family val="2"/>
          </rPr>
          <t>Nathan Butler:</t>
        </r>
        <r>
          <rPr>
            <sz val="9"/>
            <color indexed="81"/>
            <rFont val="Tahoma"/>
            <family val="2"/>
          </rPr>
          <t xml:space="preserve">
Historic use. </t>
        </r>
      </text>
    </comment>
    <comment ref="E212" authorId="0" shapeId="0" xr:uid="{D5FFCEEA-E8D9-4E87-9BEF-3DC818489E96}">
      <text>
        <r>
          <rPr>
            <b/>
            <sz val="9"/>
            <color indexed="81"/>
            <rFont val="Tahoma"/>
            <family val="2"/>
          </rPr>
          <t>Nathan Butler:</t>
        </r>
        <r>
          <rPr>
            <sz val="9"/>
            <color indexed="81"/>
            <rFont val="Tahoma"/>
            <family val="2"/>
          </rPr>
          <t xml:space="preserve">
$4300 used through Sept 
</t>
        </r>
      </text>
    </comment>
    <comment ref="I213" authorId="0" shapeId="0" xr:uid="{36705C3A-BF2B-4B30-8795-58AC4011B45F}">
      <text>
        <r>
          <rPr>
            <b/>
            <sz val="9"/>
            <color indexed="81"/>
            <rFont val="Tahoma"/>
            <family val="2"/>
          </rPr>
          <t>Nathan Butler:</t>
        </r>
        <r>
          <rPr>
            <sz val="9"/>
            <color indexed="81"/>
            <rFont val="Tahoma"/>
            <family val="2"/>
          </rPr>
          <t xml:space="preserve">
2021 costs are based on bringing on a new ambulance and sprint rig. However, Fire will want to reconfiger EMS rigs with Fire decals, reprogram radios, etc. </t>
        </r>
      </text>
    </comment>
    <comment ref="J213" authorId="0" shapeId="0" xr:uid="{E3ED72A0-90B4-4744-84BB-DA7D1D7074DE}">
      <text>
        <r>
          <rPr>
            <b/>
            <sz val="9"/>
            <color indexed="81"/>
            <rFont val="Tahoma"/>
            <family val="2"/>
          </rPr>
          <t>Nathan Butler:</t>
        </r>
        <r>
          <rPr>
            <sz val="9"/>
            <color indexed="81"/>
            <rFont val="Tahoma"/>
            <family val="2"/>
          </rPr>
          <t xml:space="preserve">
2021 costs are based on bringing on a new ambulance and sprint rig. However, Fire will want to reconfiger EMS rigs with Fire decals, reprogram radios, etc. </t>
        </r>
      </text>
    </comment>
    <comment ref="E225" authorId="0" shapeId="0" xr:uid="{FD2F65B5-E704-413C-B316-FC3076A4BED3}">
      <text>
        <r>
          <rPr>
            <b/>
            <sz val="9"/>
            <color indexed="81"/>
            <rFont val="Tahoma"/>
            <family val="2"/>
          </rPr>
          <t>Nathan Butler:</t>
        </r>
        <r>
          <rPr>
            <sz val="9"/>
            <color indexed="81"/>
            <rFont val="Tahoma"/>
            <family val="2"/>
          </rPr>
          <t xml:space="preserve">
This amount was never updated after the IIMC sale and subsequent payment on the bond. NOTE: THE CAPITAL IMPROVEMENT PLAN CALLS FOR THIS TO BE SPENT OUT OF THE RESERVE FUND. THAT SEEMS UNNECESSARY, AND SHOULD BE UPDATED IN 2021. (JUST SUBRACT THIS AMOUNT OUT OF WHAT YOU TRANSFER TO RESERVES). Also, this amount does change by a small amount each time (more principle, less interest) Total between the two is $116,326.</t>
        </r>
      </text>
    </comment>
    <comment ref="G225" authorId="0" shapeId="0" xr:uid="{C9D5DC1F-C796-4D1F-AA43-7FB30D128D1E}">
      <text>
        <r>
          <rPr>
            <b/>
            <sz val="9"/>
            <color indexed="81"/>
            <rFont val="Tahoma"/>
            <family val="2"/>
          </rPr>
          <t>Nathan Butler:</t>
        </r>
        <r>
          <rPr>
            <sz val="9"/>
            <color indexed="81"/>
            <rFont val="Tahoma"/>
            <family val="2"/>
          </rPr>
          <t xml:space="preserve">
Paying off the EMS Bond occurred in May 2021, as well as 5 months of regular payments. We used the General Fund for this, leaving the reserve for vehicles. </t>
        </r>
      </text>
    </comment>
    <comment ref="J226" authorId="0" shapeId="0" xr:uid="{FB2DD46B-DB33-4E08-8C2F-BF433D17F5E1}">
      <text>
        <r>
          <rPr>
            <b/>
            <sz val="9"/>
            <color indexed="81"/>
            <rFont val="Tahoma"/>
            <family val="2"/>
          </rPr>
          <t>Nathan Butler:</t>
        </r>
        <r>
          <rPr>
            <sz val="9"/>
            <color indexed="81"/>
            <rFont val="Tahoma"/>
            <family val="2"/>
          </rPr>
          <t xml:space="preserve">
If long-term ownership of the building is desired, this would be much higher </t>
        </r>
      </text>
    </comment>
    <comment ref="E231" authorId="0" shapeId="0" xr:uid="{A34DEE24-F8D4-4E50-87A0-52497052CF85}">
      <text>
        <r>
          <rPr>
            <b/>
            <sz val="9"/>
            <color indexed="81"/>
            <rFont val="Tahoma"/>
            <family val="2"/>
          </rPr>
          <t>Nathan Butler:</t>
        </r>
        <r>
          <rPr>
            <sz val="9"/>
            <color indexed="81"/>
            <rFont val="Tahoma"/>
            <family val="2"/>
          </rPr>
          <t xml:space="preserve">
This amount was never updated after the IIMC sale and subsequent payment on the bond. NOTE: THE CAPITAL IMPROVEMENT PLAN CALLS FOR THIS TO BE SPENT OUT OF THE RESERVE FUND. THAT SEEMS UNNECESSARY, AND SHOULD BE UPDATED IN 2021. (JUST SUBRACT THIS AMOUNT OUT OF WHAT YOU TRANSFER TO RESERVES). Also, this amount does change by a small amount each time (more principle, less interest). Total between the two is $116,326</t>
        </r>
      </text>
    </comment>
    <comment ref="J232" authorId="0" shapeId="0" xr:uid="{E5F0DB86-63DB-47AF-9B6F-57C802345775}">
      <text>
        <r>
          <rPr>
            <b/>
            <sz val="9"/>
            <color indexed="81"/>
            <rFont val="Tahoma"/>
            <family val="2"/>
          </rPr>
          <t>Nathan Butler:</t>
        </r>
        <r>
          <rPr>
            <sz val="9"/>
            <color indexed="81"/>
            <rFont val="Tahoma"/>
            <family val="2"/>
          </rPr>
          <t xml:space="preserve">
If long-term ownership of the building is desired, this would be much higher </t>
        </r>
      </text>
    </comment>
    <comment ref="E239" authorId="0" shapeId="0" xr:uid="{05722E1F-41FF-4AC3-B982-9244FBEEE24E}">
      <text>
        <r>
          <rPr>
            <b/>
            <sz val="9"/>
            <color indexed="81"/>
            <rFont val="Tahoma"/>
            <family val="2"/>
          </rPr>
          <t>Nathan Butler:</t>
        </r>
        <r>
          <rPr>
            <sz val="9"/>
            <color indexed="81"/>
            <rFont val="Tahoma"/>
            <family val="2"/>
          </rPr>
          <t xml:space="preserve">
Ambulance purchase comes out of reserve fund 6512</t>
        </r>
      </text>
    </comment>
    <comment ref="G239" authorId="0" shapeId="0" xr:uid="{963ABBFC-0026-4DD8-B222-7B925CCB9319}">
      <text>
        <r>
          <rPr>
            <b/>
            <sz val="9"/>
            <color indexed="81"/>
            <rFont val="Tahoma"/>
            <family val="2"/>
          </rPr>
          <t>Nathan Butler:</t>
        </r>
        <r>
          <rPr>
            <sz val="9"/>
            <color indexed="81"/>
            <rFont val="Tahoma"/>
            <family val="2"/>
          </rPr>
          <t xml:space="preserve">
Ambulance purchase comes out of reserve fund 6512</t>
        </r>
      </text>
    </comment>
    <comment ref="E242" authorId="0" shapeId="0" xr:uid="{5C7966CD-BCF0-4062-8473-6B967F111823}">
      <text>
        <r>
          <rPr>
            <b/>
            <sz val="9"/>
            <color indexed="81"/>
            <rFont val="Tahoma"/>
            <family val="2"/>
          </rPr>
          <t>Nathan Butler:</t>
        </r>
        <r>
          <rPr>
            <sz val="9"/>
            <color indexed="81"/>
            <rFont val="Tahoma"/>
            <family val="2"/>
          </rPr>
          <t xml:space="preserve">
This amount of $109,000 + what is spent on the building with BARS Codes 591 and 592 ($116,326) = $225,326, the amount the Capital Improvement Plan calls for (Res 20-532) </t>
        </r>
      </text>
    </comment>
    <comment ref="G242" authorId="0" shapeId="0" xr:uid="{ED0E2B53-F526-4C6B-B9E0-C3424F883652}">
      <text>
        <r>
          <rPr>
            <b/>
            <sz val="9"/>
            <color indexed="81"/>
            <rFont val="Tahoma"/>
            <family val="2"/>
          </rPr>
          <t>Nathan Butler:</t>
        </r>
        <r>
          <rPr>
            <sz val="9"/>
            <color indexed="81"/>
            <rFont val="Tahoma"/>
            <family val="2"/>
          </rPr>
          <t xml:space="preserve">
This amount of $109,000 + what is spent on the building with BARS Codes 591 and 592 ($116,326) = $225,326, the amount the Capital Improvement Plan calls for (Res 20-532) </t>
        </r>
      </text>
    </comment>
    <comment ref="I243" authorId="0" shapeId="0" xr:uid="{458E4249-DEC9-4E4F-BA9F-F1E5AE6C6E35}">
      <text>
        <r>
          <rPr>
            <b/>
            <sz val="9"/>
            <color indexed="81"/>
            <rFont val="Tahoma"/>
            <family val="2"/>
          </rPr>
          <t>Nathan Butler:</t>
        </r>
        <r>
          <rPr>
            <sz val="9"/>
            <color indexed="81"/>
            <rFont val="Tahoma"/>
            <family val="2"/>
          </rPr>
          <t xml:space="preserve">
Assuming existing planned fleet investment </t>
        </r>
      </text>
    </comment>
    <comment ref="J243" authorId="0" shapeId="0" xr:uid="{09ED6F04-1D1E-40BA-8AA2-D2426B5B8DFD}">
      <text>
        <r>
          <rPr>
            <b/>
            <sz val="9"/>
            <color indexed="81"/>
            <rFont val="Tahoma"/>
            <family val="2"/>
          </rPr>
          <t>Nathan Butler:</t>
        </r>
        <r>
          <rPr>
            <sz val="9"/>
            <color indexed="81"/>
            <rFont val="Tahoma"/>
            <family val="2"/>
          </rPr>
          <t xml:space="preserve">
Assuming existing planned fleet investment </t>
        </r>
      </text>
    </comment>
    <comment ref="I245" authorId="0" shapeId="0" xr:uid="{CF2F5855-9C8A-4168-AD72-9F913C2ACD53}">
      <text>
        <r>
          <rPr>
            <b/>
            <sz val="9"/>
            <color indexed="81"/>
            <rFont val="Tahoma"/>
            <family val="2"/>
          </rPr>
          <t>Nathan Butler:</t>
        </r>
        <r>
          <rPr>
            <sz val="9"/>
            <color indexed="81"/>
            <rFont val="Tahoma"/>
            <family val="2"/>
          </rPr>
          <t xml:space="preserve">
Most appropriate savings comparasion is 2020, since in 2021 we made multiple large one-time investments (building bond), and paid significant penalties (to GEMT and the EMTs). Note also that the PHD passthrough's make this number look lower than it is (i.e. revenue will also be down by an amount equal to the cost of PHD employees) </t>
        </r>
      </text>
    </comment>
    <comment ref="J245" authorId="0" shapeId="0" xr:uid="{950DF255-F84F-454A-B185-F3C7AA75B79B}">
      <text>
        <r>
          <rPr>
            <b/>
            <sz val="9"/>
            <color indexed="81"/>
            <rFont val="Tahoma"/>
            <family val="2"/>
          </rPr>
          <t>Nathan Butler:</t>
        </r>
        <r>
          <rPr>
            <sz val="9"/>
            <color indexed="81"/>
            <rFont val="Tahoma"/>
            <family val="2"/>
          </rPr>
          <t xml:space="preserve">
Most appropriate savings comparasion is 2020, since in 2021 we made multiple large one-time investments (building bond), and paid significant penalties (to GEMT and the EMTs). Note also that the PHD passthrough's make this number look lower than it is (i.e. revenue will also be down by an amount equal to the cost of PHD employees) </t>
        </r>
      </text>
    </comment>
    <comment ref="I246" authorId="0" shapeId="0" xr:uid="{4E4BD492-D31A-4B7D-9B07-9D803C8245A4}">
      <text>
        <r>
          <rPr>
            <b/>
            <sz val="9"/>
            <color indexed="81"/>
            <rFont val="Tahoma"/>
            <family val="2"/>
          </rPr>
          <t>Nathan Butler:</t>
        </r>
        <r>
          <rPr>
            <sz val="9"/>
            <color indexed="81"/>
            <rFont val="Tahoma"/>
            <family val="2"/>
          </rPr>
          <t xml:space="preserve">
Excludes ending cash </t>
        </r>
      </text>
    </comment>
    <comment ref="J246" authorId="0" shapeId="0" xr:uid="{DF77E4C7-804A-4165-BF85-AA1459B61DA1}">
      <text>
        <r>
          <rPr>
            <b/>
            <sz val="9"/>
            <color indexed="81"/>
            <rFont val="Tahoma"/>
            <family val="2"/>
          </rPr>
          <t>Nathan Butler:</t>
        </r>
        <r>
          <rPr>
            <sz val="9"/>
            <color indexed="81"/>
            <rFont val="Tahoma"/>
            <family val="2"/>
          </rPr>
          <t xml:space="preserve">
Excludes ending cash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C4" authorId="0" shapeId="0" xr:uid="{815E46D7-1741-4FB8-983E-85944EBB562C}">
      <text>
        <r>
          <rPr>
            <b/>
            <sz val="9"/>
            <color indexed="81"/>
            <rFont val="Tahoma"/>
            <family val="2"/>
          </rPr>
          <t>Nathan Butler:</t>
        </r>
        <r>
          <rPr>
            <sz val="9"/>
            <color indexed="81"/>
            <rFont val="Tahoma"/>
            <family val="2"/>
          </rPr>
          <t xml:space="preserve">
Includes $343,000 investments </t>
        </r>
      </text>
    </comment>
    <comment ref="C6" authorId="0" shapeId="0" xr:uid="{42FD7FD8-05EB-459C-92C0-213C92CB0FE5}">
      <text>
        <r>
          <rPr>
            <b/>
            <sz val="9"/>
            <color indexed="81"/>
            <rFont val="Tahoma"/>
            <family val="2"/>
          </rPr>
          <t>Nathan Butler:</t>
        </r>
        <r>
          <rPr>
            <sz val="9"/>
            <color indexed="81"/>
            <rFont val="Tahoma"/>
            <family val="2"/>
          </rPr>
          <t xml:space="preserve">
No additional funding</t>
        </r>
      </text>
    </comment>
    <comment ref="D7" authorId="0" shapeId="0" xr:uid="{05D48D6A-37C8-45B8-AF1F-3701CE1F8601}">
      <text>
        <r>
          <rPr>
            <b/>
            <sz val="9"/>
            <color indexed="81"/>
            <rFont val="Tahoma"/>
            <family val="2"/>
          </rPr>
          <t>Nathan Butler:</t>
        </r>
        <r>
          <rPr>
            <sz val="9"/>
            <color indexed="81"/>
            <rFont val="Tahoma"/>
            <family val="2"/>
          </rPr>
          <t xml:space="preserve">
First, GEMT money is billed based on a fiscal year. FY 2020 went from 7/1/19 to 6/30/2020; FY 2021 went from 7/1/20 to 6/30/21. That means that we receive money or owe money in the Spring. 
The fiscal year ends in June, the final cost report for the time period is submitted in November, and payment comes the following spring (one year delay from the end of the fiscal year). 
Second, we can't really predict the number of Medicaid patients. Some years we have had a lot, now we have many fewer. 
Third, we can opt to receive payments through the year based on an "interim assessment" based on past years. It is easy to get in trouble over this though, as we have, when past administration calculated it wrong. 
We opted to stop collecting payments in November 2020 (which fell partway through FY 2021). I am told we have likely already collected 2/3 of the expected revenue for that fiscal year, since from the start of the fiscal year 2021 in July 2020 through November 2020 we collected at too high a rate. The revenue from this period wiill arrive in spring of 2022, after filing our November 2021 report for the FY 2021 (which just ended on June 30, 2021). 
The money that would be reported in the 2021 budget would be from FY 2020, and we owed $82,000 rather than receiving income. Therefore, FOR THIS 2021 BUDGET WE HAVE $0 IN REVENUE FROM GEMT for FY 2021, which again, ended June 30, 2021. 
However, we are now on track going forward, as FY 2022 is just starting and covers the first six months of the year. We are now collecting an interim rate of $1,000, and should expect money for the last six months of the calendar year, which will be paid to us when the patient is billed (a several month lag). In calendar year 2023 we will receive the remaining revenue for FY 2022, as we will likely ultumately receive more than $1,000 per patient. 
We have had 49 Medicaid patients just from January to May 2021, low volume months.  
Therefore, I estimate that we will generate $1000 per Medicaid patient, with payments starting to come in during the fall and landing on the 2021 calendar year budget. We should capture at least 4 months of this revenue, but for the summer - so we should estimate about $60,000 on our calendar year budget in interim payments. 
--- Lastly --
</t>
        </r>
        <r>
          <rPr>
            <b/>
            <sz val="9"/>
            <color indexed="81"/>
            <rFont val="Tahoma"/>
            <family val="2"/>
          </rPr>
          <t>Planning for</t>
        </r>
        <r>
          <rPr>
            <sz val="9"/>
            <color indexed="81"/>
            <rFont val="Tahoma"/>
            <family val="2"/>
          </rPr>
          <t xml:space="preserve"> </t>
        </r>
        <r>
          <rPr>
            <b/>
            <sz val="9"/>
            <color indexed="81"/>
            <rFont val="Tahoma"/>
            <family val="2"/>
          </rPr>
          <t>calendar year 2022</t>
        </r>
        <r>
          <rPr>
            <sz val="9"/>
            <color indexed="81"/>
            <rFont val="Tahoma"/>
            <family val="2"/>
          </rPr>
          <t>, we will continue to receive the interim payments of $1,000 per patient, but we should receive more lump sum money in spring 2022 (for FYI 2021: ends June 2021, submitted in Nov 2021, then paid in Spring 2022). We should receive the remaining approx 1/3 of what we are owed. 
This works out, roughy, to $110,000 between interim payments and the lump sum for FY 2021 - but again, with so many moving parts, it's very hard to estimate.)</t>
        </r>
      </text>
    </comment>
    <comment ref="D8" authorId="0" shapeId="0" xr:uid="{1CB5D501-D7D4-4957-9F03-604D14A0C7FC}">
      <text>
        <r>
          <rPr>
            <b/>
            <sz val="9"/>
            <color indexed="81"/>
            <rFont val="Tahoma"/>
            <family val="2"/>
          </rPr>
          <t>Nathan Butler:</t>
        </r>
        <r>
          <rPr>
            <sz val="9"/>
            <color indexed="81"/>
            <rFont val="Tahoma"/>
            <family val="2"/>
          </rPr>
          <t xml:space="preserve">
2022 is currently the last year for CP funding. They are working on making a case for long-term renewal. </t>
        </r>
      </text>
    </comment>
    <comment ref="C11" authorId="0" shapeId="0" xr:uid="{775C2AEC-EE17-484A-9364-DDBD5D55A873}">
      <text>
        <r>
          <rPr>
            <b/>
            <sz val="9"/>
            <color indexed="81"/>
            <rFont val="Tahoma"/>
            <family val="2"/>
          </rPr>
          <t>Nathan Butler:</t>
        </r>
        <r>
          <rPr>
            <sz val="9"/>
            <color indexed="81"/>
            <rFont val="Tahoma"/>
            <family val="2"/>
          </rPr>
          <t xml:space="preserve">
We have no control over this. Most of the revenue will not occur until later in the year - but this is close to 2020 at the end of the year. At the same time of year in 2020, we had less than we do at the same time in 2021, so this seems a reasonable assumption</t>
        </r>
      </text>
    </comment>
    <comment ref="C12" authorId="0" shapeId="0" xr:uid="{3CFD596D-EBA2-4D7E-AA14-139ACACC4272}">
      <text>
        <r>
          <rPr>
            <b/>
            <sz val="9"/>
            <color indexed="81"/>
            <rFont val="Tahoma"/>
            <family val="2"/>
          </rPr>
          <t>Nathan Butler:</t>
        </r>
        <r>
          <rPr>
            <sz val="9"/>
            <color indexed="81"/>
            <rFont val="Tahoma"/>
            <family val="2"/>
          </rPr>
          <t xml:space="preserve">
We have no control of this, nor is it predictable </t>
        </r>
      </text>
    </comment>
    <comment ref="C13" authorId="0" shapeId="0" xr:uid="{DA2489CE-4DA6-4E3E-BA87-C1F2AAB1383F}">
      <text>
        <r>
          <rPr>
            <b/>
            <sz val="9"/>
            <color indexed="81"/>
            <rFont val="Tahoma"/>
            <family val="2"/>
          </rPr>
          <t>Nathan Butler:</t>
        </r>
        <r>
          <rPr>
            <sz val="9"/>
            <color indexed="81"/>
            <rFont val="Tahoma"/>
            <family val="2"/>
          </rPr>
          <t xml:space="preserve">
Includes about $5,000 for mass vax with the county, as well as outreach programs generally (which are generally net 0 cost, with a corresponding expenditure) </t>
        </r>
      </text>
    </comment>
    <comment ref="C14" authorId="0" shapeId="0" xr:uid="{44CD4461-2303-4C06-9337-A4A1974FE354}">
      <text>
        <r>
          <rPr>
            <b/>
            <sz val="9"/>
            <color indexed="81"/>
            <rFont val="Tahoma"/>
            <family val="2"/>
          </rPr>
          <t>Nathan Butler:</t>
        </r>
        <r>
          <rPr>
            <sz val="9"/>
            <color indexed="81"/>
            <rFont val="Tahoma"/>
            <family val="2"/>
          </rPr>
          <t xml:space="preserve">
There is a delay in billing, current receipts are from winter. This year reflects last year pretty closely. </t>
        </r>
      </text>
    </comment>
    <comment ref="C17" authorId="0" shapeId="0" xr:uid="{AA2563B6-22A7-4B2A-8F78-8C3D7012D7A4}">
      <text>
        <r>
          <rPr>
            <b/>
            <sz val="9"/>
            <color indexed="81"/>
            <rFont val="Tahoma"/>
            <family val="2"/>
          </rPr>
          <t>Nathan Butler:</t>
        </r>
        <r>
          <rPr>
            <sz val="9"/>
            <color indexed="81"/>
            <rFont val="Tahoma"/>
            <family val="2"/>
          </rPr>
          <t xml:space="preserve">
Interest rates are nominal. </t>
        </r>
      </text>
    </comment>
    <comment ref="C24" authorId="0" shapeId="0" xr:uid="{C57CE91B-774F-4CB5-82B3-924CFA3C6B88}">
      <text>
        <r>
          <rPr>
            <b/>
            <sz val="9"/>
            <color indexed="81"/>
            <rFont val="Tahoma"/>
            <family val="2"/>
          </rPr>
          <t>Nathan Butler:</t>
        </r>
        <r>
          <rPr>
            <sz val="9"/>
            <color indexed="81"/>
            <rFont val="Tahoma"/>
            <family val="2"/>
          </rPr>
          <t xml:space="preserve">
We had staffing changes through the year so far, so the best way to calculate this would be to take the most recent month, take into account the June/July est payroll adjustments, then multiply by the remaining months, and add to the year-to-date revenues for this BARS code. We anticipate about $13,000 per month for the remaining of the year (=May 2021 plus est increases). 13000 x 6 for Jul - Dec 2021, and 11,000 for June. Also, it's behind one month (only paid through April), which we will capture by the 13th month. Total is about $160,000
</t>
        </r>
      </text>
    </comment>
    <comment ref="C27" authorId="0" shapeId="0" xr:uid="{D284B75C-4161-438F-AAF2-9788FD620253}">
      <text>
        <r>
          <rPr>
            <b/>
            <sz val="9"/>
            <color indexed="81"/>
            <rFont val="Tahoma"/>
            <family val="2"/>
          </rPr>
          <t>Nathan Butler:</t>
        </r>
        <r>
          <rPr>
            <sz val="9"/>
            <color indexed="81"/>
            <rFont val="Tahoma"/>
            <family val="2"/>
          </rPr>
          <t xml:space="preserve">
Sale of old medic rig and an ambulance in April </t>
        </r>
      </text>
    </comment>
    <comment ref="C28" authorId="0" shapeId="0" xr:uid="{7B59391B-E468-47D1-9274-185B6689D317}">
      <text>
        <r>
          <rPr>
            <b/>
            <sz val="9"/>
            <color indexed="81"/>
            <rFont val="Tahoma"/>
            <family val="2"/>
          </rPr>
          <t>Nathan Butler:</t>
        </r>
        <r>
          <rPr>
            <sz val="9"/>
            <color indexed="81"/>
            <rFont val="Tahoma"/>
            <family val="2"/>
          </rPr>
          <t xml:space="preserve">
SJCPHD#1 did not make the $5,000 donation to Community Paramedicine in 2020 or 2021, both are owed </t>
        </r>
      </text>
    </comment>
    <comment ref="C38" authorId="0" shapeId="0" xr:uid="{5128C264-DABF-46BE-B63F-A62CF3159600}">
      <text>
        <r>
          <rPr>
            <b/>
            <sz val="9"/>
            <color indexed="81"/>
            <rFont val="Tahoma"/>
            <family val="2"/>
          </rPr>
          <t>Nathan Butler:</t>
        </r>
        <r>
          <rPr>
            <sz val="9"/>
            <color indexed="81"/>
            <rFont val="Tahoma"/>
            <family val="2"/>
          </rPr>
          <t xml:space="preserve">
This is total revenue minus total expenditures (excluding this number). </t>
        </r>
      </text>
    </comment>
    <comment ref="D38" authorId="0" shapeId="0" xr:uid="{0143EE6E-E0F8-460D-A118-14BD6C6A5BF4}">
      <text>
        <r>
          <rPr>
            <b/>
            <sz val="9"/>
            <color indexed="81"/>
            <rFont val="Tahoma"/>
            <family val="2"/>
          </rPr>
          <t>Nathan Butler:</t>
        </r>
        <r>
          <rPr>
            <sz val="9"/>
            <color indexed="81"/>
            <rFont val="Tahoma"/>
            <family val="2"/>
          </rPr>
          <t xml:space="preserve">
This is total revenue minus total expenditures (excluding this number). </t>
        </r>
      </text>
    </comment>
    <comment ref="C45" authorId="0" shapeId="0" xr:uid="{88F9F55D-8811-4991-874F-05DCEBAEB85E}">
      <text>
        <r>
          <rPr>
            <b/>
            <sz val="9"/>
            <color indexed="81"/>
            <rFont val="Tahoma"/>
            <family val="2"/>
          </rPr>
          <t xml:space="preserve">Nathan Butler:
</t>
        </r>
        <r>
          <rPr>
            <sz val="9"/>
            <color indexed="81"/>
            <rFont val="Tahoma"/>
            <family val="2"/>
          </rPr>
          <t>Jan - May as YTD, then the June raise calculated for the remaining months. 25% of this is reimbursed EMS from the Hospital District under the IIMC Reimbursements BARS Code</t>
        </r>
      </text>
    </comment>
    <comment ref="C46" authorId="0" shapeId="0" xr:uid="{1684A87B-F3E2-4D76-848D-121CB776E43B}">
      <text>
        <r>
          <rPr>
            <b/>
            <sz val="9"/>
            <color indexed="81"/>
            <rFont val="Tahoma"/>
            <family val="2"/>
          </rPr>
          <t>Nathan Butler:</t>
        </r>
        <r>
          <rPr>
            <sz val="9"/>
            <color indexed="81"/>
            <rFont val="Tahoma"/>
            <family val="2"/>
          </rPr>
          <t xml:space="preserve">
Takes into account the new pay rate for the second half of the year </t>
        </r>
      </text>
    </comment>
    <comment ref="C48" authorId="0" shapeId="0" xr:uid="{1E9332DE-EBC2-4700-B76F-B9394E223FD6}">
      <text>
        <r>
          <rPr>
            <b/>
            <sz val="9"/>
            <color indexed="81"/>
            <rFont val="Tahoma"/>
            <family val="2"/>
          </rPr>
          <t>Nathan Butler:</t>
        </r>
        <r>
          <rPr>
            <sz val="9"/>
            <color indexed="81"/>
            <rFont val="Tahoma"/>
            <family val="2"/>
          </rPr>
          <t xml:space="preserve">
This is Hutchins' wages from 2021 before her retirement. </t>
        </r>
      </text>
    </comment>
    <comment ref="C49" authorId="0" shapeId="0" xr:uid="{207F2DDA-7DC0-499B-97D2-B8A0626AA1A8}">
      <text>
        <r>
          <rPr>
            <b/>
            <sz val="9"/>
            <color indexed="81"/>
            <rFont val="Tahoma"/>
            <family val="2"/>
          </rPr>
          <t>Nathan Butler:</t>
        </r>
        <r>
          <rPr>
            <sz val="9"/>
            <color indexed="81"/>
            <rFont val="Tahoma"/>
            <family val="2"/>
          </rPr>
          <t xml:space="preserve">
Current wages through June, plus a modest raise in July. This is a passthrough, and is fully reimbursed by the hospital District </t>
        </r>
      </text>
    </comment>
    <comment ref="C51" authorId="0" shapeId="0" xr:uid="{3F56B172-24AB-47DB-8214-49C578AFAAC7}">
      <text>
        <r>
          <rPr>
            <b/>
            <sz val="9"/>
            <color indexed="81"/>
            <rFont val="Tahoma"/>
            <family val="2"/>
          </rPr>
          <t>Nathan Butler:</t>
        </r>
        <r>
          <rPr>
            <sz val="9"/>
            <color indexed="81"/>
            <rFont val="Tahoma"/>
            <family val="2"/>
          </rPr>
          <t xml:space="preserve">
This is much lower than 2020, but less of it is a passthrough - only 25% of the Chief's wages and 100% of the PHD Exec Assistant</t>
        </r>
      </text>
    </comment>
    <comment ref="C53" authorId="0" shapeId="0" xr:uid="{D779A818-EBB0-47BA-AC6A-A3DBA1AFC4DA}">
      <text>
        <r>
          <rPr>
            <b/>
            <sz val="9"/>
            <color indexed="81"/>
            <rFont val="Tahoma"/>
            <family val="2"/>
          </rPr>
          <t>Nathan Butler:</t>
        </r>
        <r>
          <rPr>
            <sz val="9"/>
            <color indexed="81"/>
            <rFont val="Tahoma"/>
            <family val="2"/>
          </rPr>
          <t xml:space="preserve">
Takes into account June/July raises for staff
</t>
        </r>
      </text>
    </comment>
    <comment ref="C54" authorId="0" shapeId="0" xr:uid="{4B1B596A-5636-4DF3-9ED9-CD6EC2764110}">
      <text>
        <r>
          <rPr>
            <b/>
            <sz val="9"/>
            <color indexed="81"/>
            <rFont val="Tahoma"/>
            <family val="2"/>
          </rPr>
          <t>Nathan Butler:</t>
        </r>
        <r>
          <rPr>
            <sz val="9"/>
            <color indexed="81"/>
            <rFont val="Tahoma"/>
            <family val="2"/>
          </rPr>
          <t xml:space="preserve">
Takes into account June/July raises
</t>
        </r>
      </text>
    </comment>
    <comment ref="C55" authorId="0" shapeId="0" xr:uid="{6D7098AF-8614-4D27-8734-50505CCECCB4}">
      <text>
        <r>
          <rPr>
            <b/>
            <sz val="9"/>
            <color indexed="81"/>
            <rFont val="Tahoma"/>
            <family val="2"/>
          </rPr>
          <t>Nathan Butler:</t>
        </r>
        <r>
          <rPr>
            <sz val="9"/>
            <color indexed="81"/>
            <rFont val="Tahoma"/>
            <family val="2"/>
          </rPr>
          <t xml:space="preserve">
Takes into account June/July raises
</t>
        </r>
      </text>
    </comment>
    <comment ref="C58" authorId="0" shapeId="0" xr:uid="{D0EAEE77-9D59-4295-BCA2-69A4F3860411}">
      <text>
        <r>
          <rPr>
            <b/>
            <sz val="9"/>
            <color indexed="81"/>
            <rFont val="Tahoma"/>
            <family val="2"/>
          </rPr>
          <t>Nathan Butler:</t>
        </r>
        <r>
          <rPr>
            <sz val="9"/>
            <color indexed="81"/>
            <rFont val="Tahoma"/>
            <family val="2"/>
          </rPr>
          <t xml:space="preserve">
lower insurance costs in 2021 than expected due to fewer enrollees </t>
        </r>
      </text>
    </comment>
    <comment ref="C60" authorId="0" shapeId="0" xr:uid="{4AF5BDAD-6F37-4D7A-864A-753E4C152599}">
      <text>
        <r>
          <rPr>
            <b/>
            <sz val="9"/>
            <color indexed="81"/>
            <rFont val="Tahoma"/>
            <family val="2"/>
          </rPr>
          <t>Nathan Butler:</t>
        </r>
        <r>
          <rPr>
            <sz val="9"/>
            <color indexed="81"/>
            <rFont val="Tahoma"/>
            <family val="2"/>
          </rPr>
          <t xml:space="preserve">
An error in the original budget set this to 0, which is here corrected </t>
        </r>
      </text>
    </comment>
    <comment ref="C80" authorId="0" shapeId="0" xr:uid="{1A6DC07E-F8CF-4841-B396-4F87236D6780}">
      <text>
        <r>
          <rPr>
            <b/>
            <sz val="9"/>
            <color indexed="81"/>
            <rFont val="Tahoma"/>
            <family val="2"/>
          </rPr>
          <t>Nathan Butler:</t>
        </r>
        <r>
          <rPr>
            <sz val="9"/>
            <color indexed="81"/>
            <rFont val="Tahoma"/>
            <family val="2"/>
          </rPr>
          <t xml:space="preserve">
Newsletter going out shortly, and another planned for fall 2021. Does not include Postage (see below under 10.42.0002)</t>
        </r>
      </text>
    </comment>
    <comment ref="C82" authorId="0" shapeId="0" xr:uid="{F39BE455-D38B-48DA-B9C7-EDAD808D56F1}">
      <text>
        <r>
          <rPr>
            <b/>
            <sz val="9"/>
            <color indexed="81"/>
            <rFont val="Tahoma"/>
            <family val="2"/>
          </rPr>
          <t xml:space="preserve">Nathan Butler:
</t>
        </r>
        <r>
          <rPr>
            <sz val="9"/>
            <color indexed="81"/>
            <rFont val="Tahoma"/>
            <family val="2"/>
          </rPr>
          <t xml:space="preserve">Legal fees have been high, and aren't really expected to go down, especially with all of the union and integration work </t>
        </r>
      </text>
    </comment>
    <comment ref="C83" authorId="0" shapeId="0" xr:uid="{F04920C4-7DCB-4DA2-B81D-10B02E374BE4}">
      <text>
        <r>
          <rPr>
            <b/>
            <sz val="9"/>
            <color indexed="81"/>
            <rFont val="Tahoma"/>
            <family val="2"/>
          </rPr>
          <t>Nathan Butler:</t>
        </r>
        <r>
          <rPr>
            <sz val="9"/>
            <color indexed="81"/>
            <rFont val="Tahoma"/>
            <family val="2"/>
          </rPr>
          <t xml:space="preserve">
the PHD needs to bill EMS for its half still </t>
        </r>
      </text>
    </comment>
    <comment ref="C89" authorId="0" shapeId="0" xr:uid="{AB97104D-1D12-42BF-AC26-9D597E16EBE1}">
      <text>
        <r>
          <rPr>
            <b/>
            <sz val="9"/>
            <color indexed="81"/>
            <rFont val="Tahoma"/>
            <family val="2"/>
          </rPr>
          <t>Nathan Butler:</t>
        </r>
        <r>
          <rPr>
            <sz val="9"/>
            <color indexed="81"/>
            <rFont val="Tahoma"/>
            <family val="2"/>
          </rPr>
          <t xml:space="preserve">
Postage for Newsletter will be $1000, twice, plus Systems design postage for billing </t>
        </r>
      </text>
    </comment>
    <comment ref="C90" authorId="0" shapeId="0" xr:uid="{0A7D0AE2-57B8-492C-9BEB-6C12F7C214AD}">
      <text>
        <r>
          <rPr>
            <b/>
            <sz val="9"/>
            <color indexed="81"/>
            <rFont val="Tahoma"/>
            <family val="2"/>
          </rPr>
          <t>Nathan Butler:</t>
        </r>
        <r>
          <rPr>
            <sz val="9"/>
            <color indexed="81"/>
            <rFont val="Tahoma"/>
            <family val="2"/>
          </rPr>
          <t xml:space="preserve">
Thomsen/Orozco retired some old accounts that had not been closed for ambulance wireless</t>
        </r>
      </text>
    </comment>
    <comment ref="C97" authorId="0" shapeId="0" xr:uid="{47751946-4935-4DFA-A6E1-DCD896DD2C69}">
      <text>
        <r>
          <rPr>
            <b/>
            <sz val="9"/>
            <color indexed="81"/>
            <rFont val="Tahoma"/>
            <family val="2"/>
          </rPr>
          <t>Nathan Butler:</t>
        </r>
        <r>
          <rPr>
            <sz val="9"/>
            <color indexed="81"/>
            <rFont val="Tahoma"/>
            <family val="2"/>
          </rPr>
          <t xml:space="preserve">
This includes Outreach, since they don't have their own BARS code for this </t>
        </r>
      </text>
    </comment>
    <comment ref="C104" authorId="0" shapeId="0" xr:uid="{0C8FE15D-FE7D-410C-8E6E-D1F05C356A0D}">
      <text>
        <r>
          <rPr>
            <b/>
            <sz val="9"/>
            <color indexed="81"/>
            <rFont val="Tahoma"/>
            <family val="2"/>
          </rPr>
          <t>Nathan Butler:</t>
        </r>
        <r>
          <rPr>
            <sz val="9"/>
            <color indexed="81"/>
            <rFont val="Tahoma"/>
            <family val="2"/>
          </rPr>
          <t xml:space="preserve">
Fairly normal annual increase, especially after the number of deer collisions last year </t>
        </r>
      </text>
    </comment>
    <comment ref="C106" authorId="0" shapeId="0" xr:uid="{67E4C080-7173-4027-BEEC-191CFEA98AFA}">
      <text>
        <r>
          <rPr>
            <b/>
            <sz val="9"/>
            <color indexed="81"/>
            <rFont val="Tahoma"/>
            <family val="2"/>
          </rPr>
          <t>Nathan Butler:</t>
        </r>
        <r>
          <rPr>
            <sz val="9"/>
            <color indexed="81"/>
            <rFont val="Tahoma"/>
            <family val="2"/>
          </rPr>
          <t xml:space="preserve">
Haven't paid dues yet for the Trauma Council / etc. </t>
        </r>
      </text>
    </comment>
    <comment ref="D115" authorId="0" shapeId="0" xr:uid="{1A2B6616-1414-4231-BCA9-F6FCAA8561C3}">
      <text>
        <r>
          <rPr>
            <b/>
            <sz val="9"/>
            <color indexed="81"/>
            <rFont val="Tahoma"/>
            <family val="2"/>
          </rPr>
          <t>Nathan Butler:</t>
        </r>
        <r>
          <rPr>
            <sz val="9"/>
            <color indexed="81"/>
            <rFont val="Tahoma"/>
            <family val="2"/>
          </rPr>
          <t xml:space="preserve">
No backpay this year, but small raises of about 2%. Take 2021 avg x 1.02 + 35,000 for a fifth EMT. We estimate that the difference between the cost of what we are now spending on OT/per diems and what it would cost to employ a fifth full-time EMT is about $30-40,000. 
We spend between $25,000 and $40,000 depending on whether we're paying OT or a per diem to cover PTO.
Total PTO hours in last year July 2020 - June 2021 were 1164 hours. </t>
        </r>
      </text>
    </comment>
    <comment ref="D118" authorId="0" shapeId="0" xr:uid="{385AF487-BC42-4EE9-ABD5-669392772674}">
      <text>
        <r>
          <rPr>
            <b/>
            <sz val="9"/>
            <color indexed="81"/>
            <rFont val="Tahoma"/>
            <family val="2"/>
          </rPr>
          <t>Nathan Butler:</t>
        </r>
        <r>
          <rPr>
            <sz val="9"/>
            <color indexed="81"/>
            <rFont val="Tahoma"/>
            <family val="2"/>
          </rPr>
          <t xml:space="preserve">
Base salaries, plus about 3% for half of the four medics, plus $30,000 for our medic student, then $40,000 or so after finishing school (including some rough provision for benefits, which wouldn't normally be considered in this number)</t>
        </r>
      </text>
    </comment>
    <comment ref="C120" authorId="0" shapeId="0" xr:uid="{F81723DF-4696-46DF-A415-B27ABA56C75D}">
      <text>
        <r>
          <rPr>
            <b/>
            <sz val="9"/>
            <color indexed="81"/>
            <rFont val="Tahoma"/>
            <family val="2"/>
          </rPr>
          <t>Nathan Butler:</t>
        </r>
        <r>
          <rPr>
            <sz val="9"/>
            <color indexed="81"/>
            <rFont val="Tahoma"/>
            <family val="2"/>
          </rPr>
          <t xml:space="preserve">
Some of our active volunteers became per diem EMTs. The expansion of Community Paramedicine never happened because those interested have been willing to do it for free</t>
        </r>
      </text>
    </comment>
    <comment ref="D120" authorId="0" shapeId="0" xr:uid="{1EA281E6-8EEE-41D7-BF18-60A5C45EE5F4}">
      <text>
        <r>
          <rPr>
            <b/>
            <sz val="9"/>
            <color indexed="81"/>
            <rFont val="Tahoma"/>
            <family val="2"/>
          </rPr>
          <t>Nathan Butler:</t>
        </r>
        <r>
          <rPr>
            <sz val="9"/>
            <color indexed="81"/>
            <rFont val="Tahoma"/>
            <family val="2"/>
          </rPr>
          <t xml:space="preserve">
Some of our active volunteers became per diem EMTs. The expansion of Community Paramedicine never happened because those interested have been willing to do it for free</t>
        </r>
      </text>
    </comment>
    <comment ref="C123" authorId="0" shapeId="0" xr:uid="{40956937-C738-412C-AA64-D2ECD7C6922D}">
      <text>
        <r>
          <rPr>
            <b/>
            <sz val="9"/>
            <color indexed="81"/>
            <rFont val="Tahoma"/>
            <family val="2"/>
          </rPr>
          <t>Nathan Butler:</t>
        </r>
        <r>
          <rPr>
            <sz val="9"/>
            <color indexed="81"/>
            <rFont val="Tahoma"/>
            <family val="2"/>
          </rPr>
          <t xml:space="preserve">
Ops costs increased significantly, but we did not hire an Ops Director, so we still saved money </t>
        </r>
      </text>
    </comment>
    <comment ref="D123" authorId="0" shapeId="0" xr:uid="{03EE7DA4-7351-4E03-A55B-3CE7C156DB10}">
      <text>
        <r>
          <rPr>
            <b/>
            <sz val="9"/>
            <color indexed="81"/>
            <rFont val="Tahoma"/>
            <family val="2"/>
          </rPr>
          <t>Nathan Butler:</t>
        </r>
        <r>
          <rPr>
            <sz val="9"/>
            <color indexed="81"/>
            <rFont val="Tahoma"/>
            <family val="2"/>
          </rPr>
          <t xml:space="preserve">
Ops costs increased significantly, but we did not hire an Ops Director, so we still saved money </t>
        </r>
      </text>
    </comment>
    <comment ref="C128" authorId="0" shapeId="0" xr:uid="{C9A04927-0583-4327-9CF9-1FCCD21341B5}">
      <text>
        <r>
          <rPr>
            <b/>
            <sz val="9"/>
            <color indexed="81"/>
            <rFont val="Tahoma"/>
            <family val="2"/>
          </rPr>
          <t>Nathan Butler:</t>
        </r>
        <r>
          <rPr>
            <sz val="9"/>
            <color indexed="81"/>
            <rFont val="Tahoma"/>
            <family val="2"/>
          </rPr>
          <t xml:space="preserve">
New dependents </t>
        </r>
      </text>
    </comment>
    <comment ref="C142" authorId="0" shapeId="0" xr:uid="{79C12811-C5E6-43FF-AD3A-E7B44F16C296}">
      <text>
        <r>
          <rPr>
            <b/>
            <sz val="9"/>
            <color indexed="81"/>
            <rFont val="Tahoma"/>
            <family val="2"/>
          </rPr>
          <t>Nathan Butler:</t>
        </r>
        <r>
          <rPr>
            <sz val="9"/>
            <color indexed="81"/>
            <rFont val="Tahoma"/>
            <family val="2"/>
          </rPr>
          <t xml:space="preserve">
Did not hire an Ops Director</t>
        </r>
      </text>
    </comment>
    <comment ref="C146" authorId="0" shapeId="0" xr:uid="{62D339CE-EC8A-42FD-AE01-4499C458326E}">
      <text>
        <r>
          <rPr>
            <b/>
            <sz val="9"/>
            <color indexed="81"/>
            <rFont val="Tahoma"/>
            <family val="2"/>
          </rPr>
          <t>Nathan Butler:</t>
        </r>
        <r>
          <rPr>
            <sz val="9"/>
            <color indexed="81"/>
            <rFont val="Tahoma"/>
            <family val="2"/>
          </rPr>
          <t xml:space="preserve">
$760 for Halligan, rest is for a monthly Zoom account fee </t>
        </r>
      </text>
    </comment>
    <comment ref="C152" authorId="0" shapeId="0" xr:uid="{C1D44892-9ECD-4BB5-8A99-320786EC2A66}">
      <text>
        <r>
          <rPr>
            <b/>
            <sz val="9"/>
            <color indexed="81"/>
            <rFont val="Tahoma"/>
            <family val="2"/>
          </rPr>
          <t>Nathan Butler:</t>
        </r>
        <r>
          <rPr>
            <sz val="9"/>
            <color indexed="81"/>
            <rFont val="Tahoma"/>
            <family val="2"/>
          </rPr>
          <t xml:space="preserve">
Some  new equipment in the MPD's new protocols, e.g. ultrasounds. Mostly the annual payment on the lifepaks of about $50,000 for 5 years </t>
        </r>
      </text>
    </comment>
    <comment ref="C153" authorId="0" shapeId="0" xr:uid="{3693D118-628A-411B-82FE-6E778867A607}">
      <text>
        <r>
          <rPr>
            <b/>
            <sz val="9"/>
            <color indexed="81"/>
            <rFont val="Tahoma"/>
            <family val="2"/>
          </rPr>
          <t>Nathan Butler:</t>
        </r>
        <r>
          <rPr>
            <sz val="9"/>
            <color indexed="81"/>
            <rFont val="Tahoma"/>
            <family val="2"/>
          </rPr>
          <t xml:space="preserve">
New radios will cost about $3000 each. We need at least 8. </t>
        </r>
      </text>
    </comment>
    <comment ref="C154" authorId="0" shapeId="0" xr:uid="{068DDC74-79D2-4368-B1AD-2A1F5ECEB2A3}">
      <text>
        <r>
          <rPr>
            <b/>
            <sz val="9"/>
            <color indexed="81"/>
            <rFont val="Tahoma"/>
            <family val="2"/>
          </rPr>
          <t>Nathan Butler:</t>
        </r>
        <r>
          <rPr>
            <sz val="9"/>
            <color indexed="81"/>
            <rFont val="Tahoma"/>
            <family val="2"/>
          </rPr>
          <t xml:space="preserve">
$8000 to ESO due, unclear if we have to pay a julota bill as well</t>
        </r>
      </text>
    </comment>
    <comment ref="C165" authorId="0" shapeId="0" xr:uid="{C5C57FB9-E6D2-4403-9B5A-BEDFF46D8899}">
      <text>
        <r>
          <rPr>
            <b/>
            <sz val="9"/>
            <color indexed="81"/>
            <rFont val="Tahoma"/>
            <family val="2"/>
          </rPr>
          <t>Nathan Butler:</t>
        </r>
        <r>
          <rPr>
            <sz val="9"/>
            <color indexed="81"/>
            <rFont val="Tahoma"/>
            <family val="2"/>
          </rPr>
          <t xml:space="preserve">
Includes the new survey results company </t>
        </r>
      </text>
    </comment>
    <comment ref="C178" authorId="0" shapeId="0" xr:uid="{7FBDC6DC-3225-4CA6-8CED-49342675B7D7}">
      <text>
        <r>
          <rPr>
            <b/>
            <sz val="9"/>
            <color indexed="81"/>
            <rFont val="Tahoma"/>
            <family val="2"/>
          </rPr>
          <t>Nathan Butler:</t>
        </r>
        <r>
          <rPr>
            <sz val="9"/>
            <color indexed="81"/>
            <rFont val="Tahoma"/>
            <family val="2"/>
          </rPr>
          <t xml:space="preserve">
We paid back the 2019 overpay, but owe another $60,000 for 2020 that we have not yet paid. It's possible it will not be assessed until 2022, but likely in 2021</t>
        </r>
      </text>
    </comment>
    <comment ref="D179" authorId="0" shapeId="0" xr:uid="{910FD1BE-EF69-4300-A9F2-E496035557D3}">
      <text>
        <r>
          <rPr>
            <b/>
            <sz val="9"/>
            <color indexed="81"/>
            <rFont val="Tahoma"/>
            <family val="2"/>
          </rPr>
          <t>Nathan Butler:</t>
        </r>
        <r>
          <rPr>
            <sz val="9"/>
            <color indexed="81"/>
            <rFont val="Tahoma"/>
            <family val="2"/>
          </rPr>
          <t xml:space="preserve">
these were one-time overpay refunds </t>
        </r>
      </text>
    </comment>
    <comment ref="C184" authorId="0" shapeId="0" xr:uid="{23A0E486-A650-4FB8-8528-60989E4D6C5D}">
      <text>
        <r>
          <rPr>
            <b/>
            <sz val="9"/>
            <color indexed="81"/>
            <rFont val="Tahoma"/>
            <family val="2"/>
          </rPr>
          <t>Nathan Butler:</t>
        </r>
        <r>
          <rPr>
            <sz val="9"/>
            <color indexed="81"/>
            <rFont val="Tahoma"/>
            <family val="2"/>
          </rPr>
          <t xml:space="preserve">
We are definitely holding classes now, but it will still be less</t>
        </r>
      </text>
    </comment>
    <comment ref="C186" authorId="0" shapeId="0" xr:uid="{D519B7D8-53A2-45D5-8BD4-C1DD3E4FA93D}">
      <text>
        <r>
          <rPr>
            <b/>
            <sz val="9"/>
            <color indexed="81"/>
            <rFont val="Tahoma"/>
            <family val="2"/>
          </rPr>
          <t>Nathan Butler:</t>
        </r>
        <r>
          <rPr>
            <sz val="9"/>
            <color indexed="81"/>
            <rFont val="Tahoma"/>
            <family val="2"/>
          </rPr>
          <t xml:space="preserve">
Est. increase in wages </t>
        </r>
      </text>
    </comment>
    <comment ref="C200" authorId="0" shapeId="0" xr:uid="{8DCEB1E0-CC39-4350-92D6-8AF298960C26}">
      <text>
        <r>
          <rPr>
            <b/>
            <sz val="9"/>
            <color indexed="81"/>
            <rFont val="Tahoma"/>
            <family val="2"/>
          </rPr>
          <t>Nathan Butler:</t>
        </r>
        <r>
          <rPr>
            <sz val="9"/>
            <color indexed="81"/>
            <rFont val="Tahoma"/>
            <family val="2"/>
          </rPr>
          <t xml:space="preserve">
We have a much better idea now of what this costs - when we did the 2021 budget originally we had no data </t>
        </r>
      </text>
    </comment>
    <comment ref="C214" authorId="0" shapeId="0" xr:uid="{2AF7B79B-88F5-42AE-9441-6665B19A335C}">
      <text>
        <r>
          <rPr>
            <b/>
            <sz val="9"/>
            <color indexed="81"/>
            <rFont val="Tahoma"/>
            <family val="2"/>
          </rPr>
          <t>Nathan Butler:</t>
        </r>
        <r>
          <rPr>
            <sz val="9"/>
            <color indexed="81"/>
            <rFont val="Tahoma"/>
            <family val="2"/>
          </rPr>
          <t xml:space="preserve">
We are still hoping to have an EMT class, which we intend to split with Fire </t>
        </r>
      </text>
    </comment>
    <comment ref="C217" authorId="0" shapeId="0" xr:uid="{F777289B-717F-4DC9-B4E6-FFA68905AD03}">
      <text>
        <r>
          <rPr>
            <b/>
            <sz val="9"/>
            <color indexed="81"/>
            <rFont val="Tahoma"/>
            <family val="2"/>
          </rPr>
          <t>Nathan Butler:</t>
        </r>
        <r>
          <rPr>
            <sz val="9"/>
            <color indexed="81"/>
            <rFont val="Tahoma"/>
            <family val="2"/>
          </rPr>
          <t xml:space="preserve">
Lower than expected, but we need to do some station upgrades </t>
        </r>
      </text>
    </comment>
    <comment ref="C237" authorId="0" shapeId="0" xr:uid="{66E9A859-A9DB-4D02-8DC0-368BA7BD0456}">
      <text>
        <r>
          <rPr>
            <b/>
            <sz val="9"/>
            <color indexed="81"/>
            <rFont val="Tahoma"/>
            <family val="2"/>
          </rPr>
          <t>Nathan Butler:</t>
        </r>
        <r>
          <rPr>
            <sz val="9"/>
            <color indexed="81"/>
            <rFont val="Tahoma"/>
            <family val="2"/>
          </rPr>
          <t xml:space="preserve">
This is the line item for our fleet manager. We have two new rigs ths year to be outfitted, and summer is coming, meaning likely repairs needed… </t>
        </r>
      </text>
    </comment>
    <comment ref="C243" authorId="0" shapeId="0" xr:uid="{D284261A-5416-4770-B37A-C159CAA7C74C}">
      <text>
        <r>
          <rPr>
            <b/>
            <sz val="9"/>
            <color indexed="81"/>
            <rFont val="Tahoma"/>
            <family val="2"/>
          </rPr>
          <t>Nathan Butler:</t>
        </r>
        <r>
          <rPr>
            <sz val="9"/>
            <color indexed="81"/>
            <rFont val="Tahoma"/>
            <family val="2"/>
          </rPr>
          <t xml:space="preserve">
Need to outfit new rigs, unclear whether we can reuse older equipment
</t>
        </r>
      </text>
    </comment>
    <comment ref="C244" authorId="0" shapeId="0" xr:uid="{E3B7C72E-4546-4DAE-B04F-D9B0B2C6C057}">
      <text>
        <r>
          <rPr>
            <b/>
            <sz val="9"/>
            <color indexed="81"/>
            <rFont val="Tahoma"/>
            <family val="2"/>
          </rPr>
          <t>Nathan Butler:</t>
        </r>
        <r>
          <rPr>
            <sz val="9"/>
            <color indexed="81"/>
            <rFont val="Tahoma"/>
            <family val="2"/>
          </rPr>
          <t xml:space="preserve">
We have equipment from the old 3rd medic rig, but will have to replace some of it </t>
        </r>
      </text>
    </comment>
    <comment ref="C259" authorId="0" shapeId="0" xr:uid="{B0E36EF5-A49F-4F23-B38A-6E130F6A9394}">
      <text>
        <r>
          <rPr>
            <b/>
            <sz val="9"/>
            <color indexed="81"/>
            <rFont val="Tahoma"/>
            <family val="2"/>
          </rPr>
          <t>Nathan Butler:</t>
        </r>
        <r>
          <rPr>
            <sz val="9"/>
            <color indexed="81"/>
            <rFont val="Tahoma"/>
            <family val="2"/>
          </rPr>
          <t xml:space="preserve">
Paying off the EMS Bond occurred in May 2021, as well as 5 months of regular payments. We used the General Fund for this, leaving the reserve for vehicles. </t>
        </r>
      </text>
    </comment>
    <comment ref="C273" authorId="0" shapeId="0" xr:uid="{8DA686EC-044F-4CCF-A257-BE070722B11C}">
      <text>
        <r>
          <rPr>
            <b/>
            <sz val="9"/>
            <color indexed="81"/>
            <rFont val="Tahoma"/>
            <family val="2"/>
          </rPr>
          <t>Nathan Butler:</t>
        </r>
        <r>
          <rPr>
            <sz val="9"/>
            <color indexed="81"/>
            <rFont val="Tahoma"/>
            <family val="2"/>
          </rPr>
          <t xml:space="preserve">
Ambulance purchase comes out of reserve fund 6512</t>
        </r>
      </text>
    </comment>
    <comment ref="C276" authorId="0" shapeId="0" xr:uid="{5610104D-194B-4348-8865-4A367DD450AE}">
      <text>
        <r>
          <rPr>
            <b/>
            <sz val="9"/>
            <color indexed="81"/>
            <rFont val="Tahoma"/>
            <family val="2"/>
          </rPr>
          <t>Nathan Butler:</t>
        </r>
        <r>
          <rPr>
            <sz val="9"/>
            <color indexed="81"/>
            <rFont val="Tahoma"/>
            <family val="2"/>
          </rPr>
          <t xml:space="preserve">
This amount of $109,000 + what is spent on the building with BARS Codes 591 and 592 ($116,326) = $225,326, the amount the Capital Improvement Plan calls for (Res 20-532) </t>
        </r>
      </text>
    </comment>
  </commentList>
</comments>
</file>

<file path=xl/sharedStrings.xml><?xml version="1.0" encoding="utf-8"?>
<sst xmlns="http://schemas.openxmlformats.org/spreadsheetml/2006/main" count="1386" uniqueCount="627">
  <si>
    <t>San Juan Island Fire &amp; Rescue</t>
  </si>
  <si>
    <t>Description</t>
  </si>
  <si>
    <t>Actual
CY 2017</t>
  </si>
  <si>
    <t>Actual
CY 2018</t>
  </si>
  <si>
    <t>Beginning Fund Balance</t>
  </si>
  <si>
    <t>Resources</t>
  </si>
  <si>
    <t>Interest</t>
  </si>
  <si>
    <t>Total Requirements</t>
  </si>
  <si>
    <t>Balance Check</t>
  </si>
  <si>
    <t>Beginning Capital Reserves</t>
  </si>
  <si>
    <t>Total Resources</t>
  </si>
  <si>
    <t>CY-2020 Budget Preparation Worksheets - GO Bond</t>
  </si>
  <si>
    <t>Actual
FY 2017</t>
  </si>
  <si>
    <t>Actual
FY 2018</t>
  </si>
  <si>
    <t>Budget
FY 2019</t>
  </si>
  <si>
    <t>Projected
FY 2019</t>
  </si>
  <si>
    <t>Proposed
FY 2020</t>
  </si>
  <si>
    <t>Approved
FY 2020</t>
  </si>
  <si>
    <t>Adopted
FY 2020</t>
  </si>
  <si>
    <t>Bond Summary/Overview</t>
  </si>
  <si>
    <t>Tax Revenue - Current Year</t>
  </si>
  <si>
    <t>Tax Revenue - Past Years</t>
  </si>
  <si>
    <t>Other (transfers in from GF, etc.)</t>
  </si>
  <si>
    <t>Total GOBond Revenues</t>
  </si>
  <si>
    <t>Liabilities/Payments</t>
  </si>
  <si>
    <t>Debt Payment - Principal</t>
  </si>
  <si>
    <t>Debt Payment - Interest</t>
  </si>
  <si>
    <t>Other (transfers out to GF, etc.)</t>
  </si>
  <si>
    <t>Total GOBond Liabilities</t>
  </si>
  <si>
    <t>Unappropriated Fund Balance</t>
  </si>
  <si>
    <t>Donations</t>
  </si>
  <si>
    <t>Transfers In</t>
  </si>
  <si>
    <t>Resources - General Obligation Bond Fund</t>
  </si>
  <si>
    <t>BARS Code</t>
  </si>
  <si>
    <t>Items Requests</t>
  </si>
  <si>
    <t>Justification</t>
  </si>
  <si>
    <t>CY2020
Requested
Budget</t>
  </si>
  <si>
    <t>Personnel Services - Expenditures</t>
  </si>
  <si>
    <t>Telephone</t>
  </si>
  <si>
    <t>Postage</t>
  </si>
  <si>
    <t>Office Supplies</t>
  </si>
  <si>
    <t>Dispatch services</t>
  </si>
  <si>
    <t>Elections</t>
  </si>
  <si>
    <t>Dues/Memberships</t>
  </si>
  <si>
    <t>Awards</t>
  </si>
  <si>
    <t>Legal Services</t>
  </si>
  <si>
    <t>Uniforms</t>
  </si>
  <si>
    <t>Station Supplies</t>
  </si>
  <si>
    <t>Electrical</t>
  </si>
  <si>
    <t>Water</t>
  </si>
  <si>
    <t>Garbage</t>
  </si>
  <si>
    <t>Acct</t>
  </si>
  <si>
    <t>Facilities Capital Projects</t>
  </si>
  <si>
    <t>Maintenance Facility Annex</t>
  </si>
  <si>
    <t>Overcrowded operations, inadequate maintenance facilities</t>
  </si>
  <si>
    <t>Total</t>
  </si>
  <si>
    <t>Facilities Special Expenses</t>
  </si>
  <si>
    <t>6561.00.522.20.31.0001</t>
  </si>
  <si>
    <t>average trending</t>
  </si>
  <si>
    <t>6561.00.522.20.31.0002</t>
  </si>
  <si>
    <t>SCBA</t>
  </si>
  <si>
    <t xml:space="preserve">PPE </t>
  </si>
  <si>
    <t>increase replacment of worn out PPE</t>
  </si>
  <si>
    <t>6561.00.522.20.31.0003</t>
  </si>
  <si>
    <t>Firefighter Supplies</t>
  </si>
  <si>
    <t>6561.00.522.20.31.0004</t>
  </si>
  <si>
    <t>Fireline/training Food</t>
  </si>
  <si>
    <t>6561.00.522.20.31.0005</t>
  </si>
  <si>
    <t>6561.00.522.20.32.0001</t>
  </si>
  <si>
    <t>Fuel</t>
  </si>
  <si>
    <t>6561.00.522.20.35.0000</t>
  </si>
  <si>
    <t>Fire Minor Tools and Equipment</t>
  </si>
  <si>
    <t xml:space="preserve">reoccurring average </t>
  </si>
  <si>
    <t>6561.00.522.50.31.0001</t>
  </si>
  <si>
    <t>Motor Vehicle Parts</t>
  </si>
  <si>
    <t>6561.00.522.50.32.0001</t>
  </si>
  <si>
    <t>Propane</t>
  </si>
  <si>
    <t>reoccurring average trending</t>
  </si>
  <si>
    <t>6561.00.522.50.35.0001</t>
  </si>
  <si>
    <t>Small Tools</t>
  </si>
  <si>
    <t>6561.00.522.50.47.0001</t>
  </si>
  <si>
    <t>Electricity</t>
  </si>
  <si>
    <t>reoccurring and trending up</t>
  </si>
  <si>
    <t>6561.00.522.50.47.0002</t>
  </si>
  <si>
    <t>6561.00.522.50.47.0003</t>
  </si>
  <si>
    <t>6561.00.522.50.47.0004</t>
  </si>
  <si>
    <t>Alarm Systems</t>
  </si>
  <si>
    <t>6561.00.522.50.48.0001</t>
  </si>
  <si>
    <t>Mechanical Services</t>
  </si>
  <si>
    <t>6561.00.522.50.48.0002</t>
  </si>
  <si>
    <t>Fire Equipment Repairs</t>
  </si>
  <si>
    <t>reoccurring average</t>
  </si>
  <si>
    <t>6561.00.522.50.48.0003</t>
  </si>
  <si>
    <t>SCBA Repair</t>
  </si>
  <si>
    <t xml:space="preserve">PPE Repair </t>
  </si>
  <si>
    <t>maintain and repair of PPE</t>
  </si>
  <si>
    <t xml:space="preserve"> </t>
  </si>
  <si>
    <t>6561.00.522.50.48.0004</t>
  </si>
  <si>
    <t>Radio Repair</t>
  </si>
  <si>
    <t>6561.00.522.50.48.0005</t>
  </si>
  <si>
    <t>Facility Maintenance</t>
  </si>
  <si>
    <t>6561.00.594.22.64.0004</t>
  </si>
  <si>
    <t>Firefighter Equipment</t>
  </si>
  <si>
    <t>6561.00.594.22.64.0006</t>
  </si>
  <si>
    <t>Communications Equipment</t>
  </si>
  <si>
    <t>6561.00.594.22.64.0007</t>
  </si>
  <si>
    <t>Capital Equipment</t>
  </si>
  <si>
    <t>Fleet Capital Projects</t>
  </si>
  <si>
    <t>Truck and Rescue reconfiguration</t>
  </si>
  <si>
    <t>Inadequate storage systems and need for improved efficiencies/effective deployment of resources.  Outfit Quint as a truck (ventilation, search &amp; rescue, RIC, fireground support).  Outfit rescue as special ops, auxiliary, personnel support, logistical support, catch-all.  Labor is accomplished in-house.  Storage solutions predominant cost.</t>
  </si>
  <si>
    <t>$10,000 placeholder</t>
  </si>
  <si>
    <t>Fleet Special Expenses</t>
  </si>
  <si>
    <t>Operations Capital Projects</t>
  </si>
  <si>
    <t>Remodel Headquarters</t>
  </si>
  <si>
    <t>Operations Special Expenses</t>
  </si>
  <si>
    <t>Firefighter Wages</t>
  </si>
  <si>
    <t>Adjustments result in decreased budget: History of overbudgeted line, HIP and Duty Officer wage policy adjustments, omit recruit academy</t>
  </si>
  <si>
    <t>Actual
CY 2019</t>
  </si>
  <si>
    <t>Ambulance / Aid Car</t>
  </si>
  <si>
    <t>Tax Revenue - 6 yr. renewal</t>
  </si>
  <si>
    <t>Program Fees</t>
  </si>
  <si>
    <t>Ground Emergency Med Transport (GEMT)</t>
  </si>
  <si>
    <t>Fed Indirect Reimbursement NSACH</t>
  </si>
  <si>
    <t>Dept. of Health Trauma Grant (Fire)</t>
  </si>
  <si>
    <t>DNR PILT NAP / NRCA</t>
  </si>
  <si>
    <t>Misc. Revenues</t>
  </si>
  <si>
    <t xml:space="preserve">IIMC Reimbursements - PHD payroll </t>
  </si>
  <si>
    <t>CY2020
Budget</t>
  </si>
  <si>
    <t>Operations-paramedics</t>
  </si>
  <si>
    <t>Operations-career EMTs</t>
  </si>
  <si>
    <t>Operations-volunteer stipends</t>
  </si>
  <si>
    <t>Administration-PHD Superintendent</t>
  </si>
  <si>
    <t>Administration-Exec.Asst.PHD</t>
  </si>
  <si>
    <t>Outreach-Coordinator</t>
  </si>
  <si>
    <t>Outreach-Admin.Asst.</t>
  </si>
  <si>
    <t>Outreach-EMT/Instructor</t>
  </si>
  <si>
    <t>FICA - Admin</t>
  </si>
  <si>
    <t>FICA - Ops</t>
  </si>
  <si>
    <t>FICA - Outreach</t>
  </si>
  <si>
    <t>L&amp;I - Admin</t>
  </si>
  <si>
    <t>L&amp;I - Ops</t>
  </si>
  <si>
    <t>L&amp;I - Outreach</t>
  </si>
  <si>
    <t>PFML - Ops</t>
  </si>
  <si>
    <t>PFML - Outreach</t>
  </si>
  <si>
    <t>Retirement LEOFF - Admin</t>
  </si>
  <si>
    <t>Retirment PERS - Admin</t>
  </si>
  <si>
    <t>Unemployment Ins.</t>
  </si>
  <si>
    <t>Deferred Comp - Admin</t>
  </si>
  <si>
    <t>Medical Insurance - Admin</t>
  </si>
  <si>
    <t>Life Insurance - Admin</t>
  </si>
  <si>
    <t>Dental Insurance - Admin</t>
  </si>
  <si>
    <t>Health Reimbursement Acct</t>
  </si>
  <si>
    <t>Retirement LEOFF - Ops</t>
  </si>
  <si>
    <t>Deferred Comp - Ops</t>
  </si>
  <si>
    <t>Medical Insurance - Ops</t>
  </si>
  <si>
    <t>Life Insurance - Ops</t>
  </si>
  <si>
    <t>Dental Insurance - Ops</t>
  </si>
  <si>
    <t>Retirement PERS - Outreach</t>
  </si>
  <si>
    <t>Retirement LEOFF - Outreach</t>
  </si>
  <si>
    <t>Deferred Comp - Outreach</t>
  </si>
  <si>
    <t>Medical Insurance - Outreach</t>
  </si>
  <si>
    <t>Life Insurance - Outreach</t>
  </si>
  <si>
    <t>Dental Insurance - Outreach</t>
  </si>
  <si>
    <t>Mobile Cell Service</t>
  </si>
  <si>
    <t>Software</t>
  </si>
  <si>
    <t>Office Equipment</t>
  </si>
  <si>
    <t>Advertising</t>
  </si>
  <si>
    <t>Accounting services</t>
  </si>
  <si>
    <t>Data / Internet</t>
  </si>
  <si>
    <t>Meals / per diem for education / conferences</t>
  </si>
  <si>
    <t>Transportation - Mileage / airfare</t>
  </si>
  <si>
    <t>Tuition - registration fees</t>
  </si>
  <si>
    <t>Lodging</t>
  </si>
  <si>
    <t>Excess liability</t>
  </si>
  <si>
    <t>State Auditor Admin Services</t>
  </si>
  <si>
    <t>County Admin Services</t>
  </si>
  <si>
    <t>Criminal background checks</t>
  </si>
  <si>
    <t>Computers - Comms equip</t>
  </si>
  <si>
    <t>Other Professional</t>
  </si>
  <si>
    <t>EMS transport billing services</t>
  </si>
  <si>
    <t>Laundry Services</t>
  </si>
  <si>
    <t>Medical Equipment</t>
  </si>
  <si>
    <t>Medical Supplies</t>
  </si>
  <si>
    <t>Medications / Pharmacology</t>
  </si>
  <si>
    <t>Vehicle repairs</t>
  </si>
  <si>
    <t>OTEP, local training, new EMT class, Wilderness module</t>
  </si>
  <si>
    <t>Marine / boat fees</t>
  </si>
  <si>
    <t>SOLO Wilderness classes</t>
  </si>
  <si>
    <t>Station supplies</t>
  </si>
  <si>
    <t>Station equipment</t>
  </si>
  <si>
    <t>Water / Sewer</t>
  </si>
  <si>
    <t>Resources - Reserve Fund 6512</t>
  </si>
  <si>
    <t>Uniform allowance - Admin</t>
  </si>
  <si>
    <t>Uniform allowance - Ops</t>
  </si>
  <si>
    <t>Employee Immunizations</t>
  </si>
  <si>
    <t>GEMT</t>
  </si>
  <si>
    <t xml:space="preserve">Administrator Severence </t>
  </si>
  <si>
    <t xml:space="preserve">Fuel and Oil </t>
  </si>
  <si>
    <t>Supervising Physician</t>
  </si>
  <si>
    <t xml:space="preserve">Station Repairs &amp; Maint </t>
  </si>
  <si>
    <t xml:space="preserve">Software - Operations </t>
  </si>
  <si>
    <t xml:space="preserve">Contract Services </t>
  </si>
  <si>
    <t xml:space="preserve">EMS Equipment Maint/Repair </t>
  </si>
  <si>
    <t>PFML Paid Family Leave - Admin</t>
  </si>
  <si>
    <t xml:space="preserve">Admin Med Flight </t>
  </si>
  <si>
    <t>Operations-officer stipends</t>
  </si>
  <si>
    <t>Employee &amp; Volunteer Accident &amp; sickness policy</t>
  </si>
  <si>
    <t>Sale of Fixed assets</t>
  </si>
  <si>
    <t>COVID Grant from US HHS</t>
  </si>
  <si>
    <t>522.10.31.0006</t>
  </si>
  <si>
    <t>522.10.31.0001</t>
  </si>
  <si>
    <t>522.10.35.0001</t>
  </si>
  <si>
    <t>522.10.41.0001</t>
  </si>
  <si>
    <t>522.10.41.0002</t>
  </si>
  <si>
    <t>522.10.41.0003</t>
  </si>
  <si>
    <t>522.10.41.0004</t>
  </si>
  <si>
    <t>522.10.41.0007</t>
  </si>
  <si>
    <t>522.10.42.0001</t>
  </si>
  <si>
    <t>522.10.42.0002</t>
  </si>
  <si>
    <t>522.10.42.0003</t>
  </si>
  <si>
    <t>522.10.42.0004</t>
  </si>
  <si>
    <t>522.10.43.0001</t>
  </si>
  <si>
    <t>522.10.43.0002</t>
  </si>
  <si>
    <t>522.10.43.0003</t>
  </si>
  <si>
    <t>522.10.46.0001</t>
  </si>
  <si>
    <t>522.10.46.0005</t>
  </si>
  <si>
    <t>522.10.49.0001</t>
  </si>
  <si>
    <t>522.10.49.0008</t>
  </si>
  <si>
    <t>522.20.31.0002</t>
  </si>
  <si>
    <t>522.20.31.0005</t>
  </si>
  <si>
    <t>522.20.31.0006</t>
  </si>
  <si>
    <t>522.20.32.0001</t>
  </si>
  <si>
    <t>522.20.35.0002</t>
  </si>
  <si>
    <t>522.20.35.0003</t>
  </si>
  <si>
    <t>522.20.35.0004</t>
  </si>
  <si>
    <t>522.20.41.0000</t>
  </si>
  <si>
    <t>522.20.41.0001</t>
  </si>
  <si>
    <t>522.20.41.0003</t>
  </si>
  <si>
    <t>522.20.41.0004</t>
  </si>
  <si>
    <t>522.20.41.0005</t>
  </si>
  <si>
    <t>522.20.41.0006</t>
  </si>
  <si>
    <t>522.20.41.0007</t>
  </si>
  <si>
    <t>522.20.41.0008</t>
  </si>
  <si>
    <t>522.20.43.0004</t>
  </si>
  <si>
    <t>522.20.43.0005</t>
  </si>
  <si>
    <t>522.20.43.0006</t>
  </si>
  <si>
    <t>522.20.46.0003</t>
  </si>
  <si>
    <t>522.20.46.0004</t>
  </si>
  <si>
    <t>522.20.46.0005</t>
  </si>
  <si>
    <t>522.20.49.0000</t>
  </si>
  <si>
    <t>522.41.31.0004</t>
  </si>
  <si>
    <t>522.41.35.0004</t>
  </si>
  <si>
    <t>522.41.41.0002</t>
  </si>
  <si>
    <t>522.45.49.0002</t>
  </si>
  <si>
    <t>522.45.49.0003</t>
  </si>
  <si>
    <t>522.50.31.0003</t>
  </si>
  <si>
    <t>522.50.35.0003</t>
  </si>
  <si>
    <t>522.50.46.0001</t>
  </si>
  <si>
    <t>522.50.47.0002</t>
  </si>
  <si>
    <t>522.50.47.0003</t>
  </si>
  <si>
    <t>522.50.47.0004</t>
  </si>
  <si>
    <t>522.50.48.0001</t>
  </si>
  <si>
    <t>522.60.35.0005</t>
  </si>
  <si>
    <t>522.60.48.0002</t>
  </si>
  <si>
    <t>522.60.48.0004</t>
  </si>
  <si>
    <t>522.60.48.0005</t>
  </si>
  <si>
    <t>522.70.41.0003</t>
  </si>
  <si>
    <t>522.10.10.0001</t>
  </si>
  <si>
    <t>522.10.10.0002</t>
  </si>
  <si>
    <t>522.10.10.0006</t>
  </si>
  <si>
    <t>522.10.10.0007</t>
  </si>
  <si>
    <t>522.10.10.0008</t>
  </si>
  <si>
    <t>522.10.20.0001</t>
  </si>
  <si>
    <t>522.10.20.0002</t>
  </si>
  <si>
    <t>522.10.20.0003</t>
  </si>
  <si>
    <t>522.10.20.0004</t>
  </si>
  <si>
    <t>522.10.20.0005</t>
  </si>
  <si>
    <t>522.10.20.0006</t>
  </si>
  <si>
    <t>522.10.20.0007</t>
  </si>
  <si>
    <t>522.10.20.0011</t>
  </si>
  <si>
    <t>522.10.20.0012</t>
  </si>
  <si>
    <t>522.10.20.0013</t>
  </si>
  <si>
    <t>522.10.20.0014</t>
  </si>
  <si>
    <t>522.20.10.0001</t>
  </si>
  <si>
    <t>522.20.10.1001</t>
  </si>
  <si>
    <t>522.20.10.1003</t>
  </si>
  <si>
    <t>522.20.10.1005</t>
  </si>
  <si>
    <t>522.20.20.0001</t>
  </si>
  <si>
    <t>522.20.20.0002</t>
  </si>
  <si>
    <t>522.20.20.0004</t>
  </si>
  <si>
    <t>522.20.20.0006</t>
  </si>
  <si>
    <t>522.20.20.0007</t>
  </si>
  <si>
    <t>522.20.20.0008</t>
  </si>
  <si>
    <t>522.20.20.0011</t>
  </si>
  <si>
    <t>522.20.20.0012</t>
  </si>
  <si>
    <t>522.20.20.0013</t>
  </si>
  <si>
    <t>522.20.20.0014</t>
  </si>
  <si>
    <t>522.20.20.0022</t>
  </si>
  <si>
    <t>522.20.20.1005</t>
  </si>
  <si>
    <t>522.41.10.0003</t>
  </si>
  <si>
    <t>522.41.10.0005</t>
  </si>
  <si>
    <t>522.41.10.0006</t>
  </si>
  <si>
    <t>522.41.20.0001</t>
  </si>
  <si>
    <t>522.41.20.0002</t>
  </si>
  <si>
    <t>522.41.20.0003</t>
  </si>
  <si>
    <t>522.41.20.0004</t>
  </si>
  <si>
    <t>522.41.20.0006</t>
  </si>
  <si>
    <t>522.41.20.0007</t>
  </si>
  <si>
    <t>522.41.20.0011</t>
  </si>
  <si>
    <t>522.41.20.0012</t>
  </si>
  <si>
    <t>522.41.20.0013</t>
  </si>
  <si>
    <t>522.41.20.0014</t>
  </si>
  <si>
    <t>Outreach Health Reimbursement Acct</t>
  </si>
  <si>
    <t>522.41.20.0022</t>
  </si>
  <si>
    <t>308.80.00.0000</t>
  </si>
  <si>
    <t>311.10.00.0000</t>
  </si>
  <si>
    <t>331.93.00.0000</t>
  </si>
  <si>
    <t>332.93.40.0000</t>
  </si>
  <si>
    <t>333.93.77.8000</t>
  </si>
  <si>
    <t>334.04.92.0526</t>
  </si>
  <si>
    <t>336.02.31.0000</t>
  </si>
  <si>
    <t>342.21.00.0000</t>
  </si>
  <si>
    <t>342.60.00.0000</t>
  </si>
  <si>
    <t>361.11.00.0000</t>
  </si>
  <si>
    <t>367.00.00.0000</t>
  </si>
  <si>
    <t>369.90.00.0000</t>
  </si>
  <si>
    <t>369.95.00.0007</t>
  </si>
  <si>
    <t>395.10.00.0000</t>
  </si>
  <si>
    <t>397.22.00.6511</t>
  </si>
  <si>
    <t>522.10.10.0009</t>
  </si>
  <si>
    <t>522.10.20.0022</t>
  </si>
  <si>
    <t>522.20.10.0004</t>
  </si>
  <si>
    <t>522.60.42.0001</t>
  </si>
  <si>
    <t>Beginning Cash</t>
  </si>
  <si>
    <t xml:space="preserve">337.20.00.0000 </t>
  </si>
  <si>
    <t xml:space="preserve">337.40.00.0000 </t>
  </si>
  <si>
    <t>Tax Revenue - Misc (Leasehold)</t>
  </si>
  <si>
    <t>Tax Revenue - Misc (Timber Tax)</t>
  </si>
  <si>
    <t>342.60.00.0001</t>
  </si>
  <si>
    <t>Ground Emergency Med Transport Reimb</t>
  </si>
  <si>
    <t xml:space="preserve">342.60.00.0002 </t>
  </si>
  <si>
    <t>GEMT Reimbursement</t>
  </si>
  <si>
    <t>361.40.00.0000</t>
  </si>
  <si>
    <t>Loan Interest Earnings</t>
  </si>
  <si>
    <t xml:space="preserve">362.50.00.0000 </t>
  </si>
  <si>
    <t>Rents, Leases and Concessions</t>
  </si>
  <si>
    <t>367.00.00.0001</t>
  </si>
  <si>
    <t xml:space="preserve">Contributions/Donations--Private Sources </t>
  </si>
  <si>
    <t>367.00.00.0002</t>
  </si>
  <si>
    <t>Small Grant from Private Org.</t>
  </si>
  <si>
    <t>388.10.00.0000</t>
  </si>
  <si>
    <t>Prior Period Adjustments</t>
  </si>
  <si>
    <t xml:space="preserve">391.70.00.0000 </t>
  </si>
  <si>
    <t xml:space="preserve"> Repayment of DRS loan </t>
  </si>
  <si>
    <t xml:space="preserve">397.00.00.6521 </t>
  </si>
  <si>
    <t>522.10.20.0010</t>
  </si>
  <si>
    <t xml:space="preserve">Cell Phone Stipend - Admin </t>
  </si>
  <si>
    <t xml:space="preserve">522.10.20.1009 </t>
  </si>
  <si>
    <t xml:space="preserve">Cell Phone Stipend - Provider </t>
  </si>
  <si>
    <t>522.10.23.0000</t>
  </si>
  <si>
    <t>522.10.41.0149</t>
  </si>
  <si>
    <t xml:space="preserve">522.10.46.0002 </t>
  </si>
  <si>
    <t xml:space="preserve">522.10.46.0003 </t>
  </si>
  <si>
    <t xml:space="preserve">Portable Equipment Insurance </t>
  </si>
  <si>
    <t xml:space="preserve">Vehicle Insurance </t>
  </si>
  <si>
    <t xml:space="preserve">Building Insurance </t>
  </si>
  <si>
    <t xml:space="preserve">522.10.46.0004 </t>
  </si>
  <si>
    <t xml:space="preserve">522.10.49.0004 </t>
  </si>
  <si>
    <t xml:space="preserve">522.10.49.0006 </t>
  </si>
  <si>
    <t xml:space="preserve">522.10.49.0007 </t>
  </si>
  <si>
    <t xml:space="preserve">District Costs </t>
  </si>
  <si>
    <t xml:space="preserve">Refunds </t>
  </si>
  <si>
    <t xml:space="preserve">CAMPTS Accreditation </t>
  </si>
  <si>
    <t xml:space="preserve">522.10.49.0060 </t>
  </si>
  <si>
    <t xml:space="preserve">Finance Charges &amp; Late Fees </t>
  </si>
  <si>
    <t xml:space="preserve">522.10.49.0085 </t>
  </si>
  <si>
    <t xml:space="preserve">NSF Check Fees </t>
  </si>
  <si>
    <t xml:space="preserve">522.20.10.0003 </t>
  </si>
  <si>
    <t xml:space="preserve">Operations Director </t>
  </si>
  <si>
    <t xml:space="preserve">522.20.10.0004 </t>
  </si>
  <si>
    <t xml:space="preserve">Logistics Coordinator </t>
  </si>
  <si>
    <t xml:space="preserve">522.20.10.1002 </t>
  </si>
  <si>
    <t xml:space="preserve">522.20.20.0015 </t>
  </si>
  <si>
    <t xml:space="preserve">Medical Expense Reimbursement Plan </t>
  </si>
  <si>
    <t xml:space="preserve">Cell Phone Stipend Provider </t>
  </si>
  <si>
    <t>522.20.20.1010</t>
  </si>
  <si>
    <t>Moving Allowance</t>
  </si>
  <si>
    <t>522.20.23.0000</t>
  </si>
  <si>
    <t xml:space="preserve">522.20.41.0002 </t>
  </si>
  <si>
    <t xml:space="preserve">Medical Exams </t>
  </si>
  <si>
    <t xml:space="preserve">Computer Consultant </t>
  </si>
  <si>
    <t xml:space="preserve">Mapping Services </t>
  </si>
  <si>
    <t xml:space="preserve">522.30.32.0001 </t>
  </si>
  <si>
    <t>Fuel consumed</t>
  </si>
  <si>
    <t xml:space="preserve">522.41.41.0003 </t>
  </si>
  <si>
    <t xml:space="preserve">522.41.41.0004 </t>
  </si>
  <si>
    <t xml:space="preserve">Supervising Physician-Comm Paramedicine </t>
  </si>
  <si>
    <t xml:space="preserve">Community Paramedicine ACH Grant </t>
  </si>
  <si>
    <t xml:space="preserve">522.50.45.0001 </t>
  </si>
  <si>
    <t xml:space="preserve">522.60.48.0003 </t>
  </si>
  <si>
    <t xml:space="preserve">Medical Equipment - Vehicle </t>
  </si>
  <si>
    <t xml:space="preserve">522.70.10.0001 </t>
  </si>
  <si>
    <t xml:space="preserve">EMT - Off Island Transfer </t>
  </si>
  <si>
    <t>522.70.41.0006</t>
  </si>
  <si>
    <t xml:space="preserve"> Air Transport Contract </t>
  </si>
  <si>
    <t xml:space="preserve">588.10.00.0000 </t>
  </si>
  <si>
    <t xml:space="preserve">Prior Year Adjustments </t>
  </si>
  <si>
    <t xml:space="preserve">594.22.64.0002   </t>
  </si>
  <si>
    <t>Building/Fixtures</t>
  </si>
  <si>
    <t xml:space="preserve">591.22.71.2022 </t>
  </si>
  <si>
    <t xml:space="preserve">592.22.80.0000 </t>
  </si>
  <si>
    <t xml:space="preserve">Principal GO Bonds til 2022 </t>
  </si>
  <si>
    <t xml:space="preserve">592.22.83.2022 </t>
  </si>
  <si>
    <t xml:space="preserve">Interest GO Bonds til 2022 </t>
  </si>
  <si>
    <t xml:space="preserve">592.22.89.0000 </t>
  </si>
  <si>
    <t xml:space="preserve">594.22.61.0000 </t>
  </si>
  <si>
    <t xml:space="preserve">594.22.62.0000 </t>
  </si>
  <si>
    <t xml:space="preserve">594.22.64.0001 </t>
  </si>
  <si>
    <t xml:space="preserve">594.22.64.0003 </t>
  </si>
  <si>
    <t xml:space="preserve">Statutory Interest (Tax Refund) </t>
  </si>
  <si>
    <t xml:space="preserve">Vehicle Purchases </t>
  </si>
  <si>
    <t xml:space="preserve">EMS Equipment </t>
  </si>
  <si>
    <t xml:space="preserve">Buildings and Structures </t>
  </si>
  <si>
    <t xml:space="preserve">Land and Land Improvements </t>
  </si>
  <si>
    <t xml:space="preserve">Debt Service Admin Fee </t>
  </si>
  <si>
    <t>TOTAL</t>
  </si>
  <si>
    <t xml:space="preserve">TOTAL EXPENDITURES </t>
  </si>
  <si>
    <t xml:space="preserve">Vacation / Holiday -PHD (admin) </t>
  </si>
  <si>
    <t xml:space="preserve">508.80.00.0000 </t>
  </si>
  <si>
    <t xml:space="preserve">Ending Cash </t>
  </si>
  <si>
    <t>508.80.00.0001</t>
  </si>
  <si>
    <t>508.80.00.0002</t>
  </si>
  <si>
    <t>508.80.00.0003</t>
  </si>
  <si>
    <t>Budgeted Operating Reserve</t>
  </si>
  <si>
    <t>Building Loan Payment Reserves</t>
  </si>
  <si>
    <t>Vehicle Reserves</t>
  </si>
  <si>
    <t>508.80.00.0004</t>
  </si>
  <si>
    <t>Excess Bond Principal Payment</t>
  </si>
  <si>
    <t>Operating Rentals and Leases</t>
  </si>
  <si>
    <t xml:space="preserve">Transfers-in from SJI Hosp. Dist. </t>
  </si>
  <si>
    <t>Flight Nurses</t>
  </si>
  <si>
    <t>522.10.20.0008</t>
  </si>
  <si>
    <t>Expenditures - Reserve Fund 6512</t>
  </si>
  <si>
    <t xml:space="preserve">Total: Reserve Expenditures </t>
  </si>
  <si>
    <t>Cash</t>
  </si>
  <si>
    <t>508.80.00.0000</t>
  </si>
  <si>
    <t>594.22.64.0001</t>
  </si>
  <si>
    <t>EMS Equipment</t>
  </si>
  <si>
    <t>Vehicle Purchases</t>
  </si>
  <si>
    <t>594.22.64.0003</t>
  </si>
  <si>
    <t>597.22.00.6511</t>
  </si>
  <si>
    <t xml:space="preserve">Transfers to General Fund </t>
  </si>
  <si>
    <t>Amended
CY 2020</t>
  </si>
  <si>
    <t>Personnel Services - Revenues</t>
  </si>
  <si>
    <t>Administration- Chief</t>
  </si>
  <si>
    <t>Admin-Exec.Asst.EMS</t>
  </si>
  <si>
    <t xml:space="preserve">Admin Mileage </t>
  </si>
  <si>
    <t>Admin Per diem (travel)</t>
  </si>
  <si>
    <t xml:space="preserve">Admin Moving Allowance </t>
  </si>
  <si>
    <t>Ops - PTO</t>
  </si>
  <si>
    <t>Other benefits - Ops (provider med flight)</t>
  </si>
  <si>
    <t>Portable Equipment Insurance</t>
  </si>
  <si>
    <t>Vehicle Insurance</t>
  </si>
  <si>
    <t>Other benefits - Outreach (med flight)</t>
  </si>
  <si>
    <t xml:space="preserve">Public training equipment (outreach) </t>
  </si>
  <si>
    <t>Public training supplies (outreach)</t>
  </si>
  <si>
    <t>Radio equipment (vehicle)</t>
  </si>
  <si>
    <t xml:space="preserve">597.00.00.6512 </t>
  </si>
  <si>
    <t xml:space="preserve">Transfers-out </t>
  </si>
  <si>
    <t>597.00.00</t>
  </si>
  <si>
    <t xml:space="preserve">Transfers to Reserve Fund </t>
  </si>
  <si>
    <t>Total: Reserve Revenue</t>
  </si>
  <si>
    <t xml:space="preserve">Liability (general and Management) </t>
  </si>
  <si>
    <t xml:space="preserve">Station Insurance (and crime) </t>
  </si>
  <si>
    <t>Object Code Description</t>
  </si>
  <si>
    <t xml:space="preserve">SALARIES AND WAGES (ADMIN) </t>
  </si>
  <si>
    <t>Staffing Positions</t>
  </si>
  <si>
    <t xml:space="preserve">PERSONNEL BENEFITS (ADMIN) </t>
  </si>
  <si>
    <t>SALARIES AND WAGES (OPS)</t>
  </si>
  <si>
    <t xml:space="preserve">PERSONNEL BENEFITS (OPS) </t>
  </si>
  <si>
    <t xml:space="preserve">SALARIES AND WAGES (OUTREACH) </t>
  </si>
  <si>
    <t xml:space="preserve">PERSONNEL BENEFITS (OUTREACH) </t>
  </si>
  <si>
    <t xml:space="preserve">Subtotal </t>
  </si>
  <si>
    <t>Administration-Interim Chief</t>
  </si>
  <si>
    <t>Administration-Exec.Asst.EMS</t>
  </si>
  <si>
    <t>Administration</t>
  </si>
  <si>
    <t>Ops</t>
  </si>
  <si>
    <t>Other benefits - Ops</t>
  </si>
  <si>
    <t>Other benefits - Outreach</t>
  </si>
  <si>
    <t xml:space="preserve">Total Personnel </t>
  </si>
  <si>
    <t xml:space="preserve">PERSONNEL </t>
  </si>
  <si>
    <t xml:space="preserve">MATERIALS AND SUPPLIES  </t>
  </si>
  <si>
    <t>Supplies - Admin</t>
  </si>
  <si>
    <t>Equipment - Admin</t>
  </si>
  <si>
    <t>Professional Services - Admin</t>
  </si>
  <si>
    <t>Intergovernmental Services - Admin</t>
  </si>
  <si>
    <t>COMMUNICATION</t>
  </si>
  <si>
    <t>Communications - Admin</t>
  </si>
  <si>
    <t xml:space="preserve">TRAVEL (ADMIN) </t>
  </si>
  <si>
    <t>Travel  Expenses - Admin</t>
  </si>
  <si>
    <t>INSURANCE PREMIUMS AND RECOVERIES (ADMIN)</t>
  </si>
  <si>
    <t>Insurance Premiums - Admin</t>
  </si>
  <si>
    <t>Liability</t>
  </si>
  <si>
    <t xml:space="preserve">MISCELLANEOUS </t>
  </si>
  <si>
    <t>Miscellaneous - Admin</t>
  </si>
  <si>
    <t>SUPPLIES (OPS)</t>
  </si>
  <si>
    <t>Supplies- Medical</t>
  </si>
  <si>
    <t xml:space="preserve">Software </t>
  </si>
  <si>
    <t xml:space="preserve">FACILITIES </t>
  </si>
  <si>
    <t>Fuels</t>
  </si>
  <si>
    <t xml:space="preserve">SMALL TOOLS AND MINOR EQUIPMENT (ADMIN) </t>
  </si>
  <si>
    <t>Repairs and Maintenance -Ops</t>
  </si>
  <si>
    <t>Supplies - Ops</t>
  </si>
  <si>
    <t>PROFESSIONAL SERVICES (OPS)</t>
  </si>
  <si>
    <t>Professional Services - Ops</t>
  </si>
  <si>
    <t>522.20.41.0002</t>
  </si>
  <si>
    <t>Medical Exams</t>
  </si>
  <si>
    <t>Computer Consultant</t>
  </si>
  <si>
    <t xml:space="preserve">TRAVEL (PROVIDER) </t>
  </si>
  <si>
    <t>Travel  Expenses - Ops</t>
  </si>
  <si>
    <t xml:space="preserve">INSURANCE PREMIUMS AND RECOVERIES (OPS) (see also admin and station insurance) </t>
  </si>
  <si>
    <t>Portable Equipment</t>
  </si>
  <si>
    <t>Vehicle</t>
  </si>
  <si>
    <t xml:space="preserve">GEMT </t>
  </si>
  <si>
    <t>Miscellaneous - Ops</t>
  </si>
  <si>
    <t xml:space="preserve">SUPPLIES (OUTREACH) </t>
  </si>
  <si>
    <t>Supplies - Outreach</t>
  </si>
  <si>
    <t>Public training supplies</t>
  </si>
  <si>
    <t>Equipment - Outreach</t>
  </si>
  <si>
    <t>Public training equipment</t>
  </si>
  <si>
    <t>PROFESSIONAL SERVICES (OUTREACH)</t>
  </si>
  <si>
    <t>Miscellaneous - Outreach</t>
  </si>
  <si>
    <t>MISCELLANEOUS (OUTREACH)</t>
  </si>
  <si>
    <t>Training</t>
  </si>
  <si>
    <t>SUPPLIES / SMALL TOOLS (STATION)</t>
  </si>
  <si>
    <t>Supplies - Station</t>
  </si>
  <si>
    <t xml:space="preserve">Small Tools and Minor Equip. </t>
  </si>
  <si>
    <t xml:space="preserve"> INSURANCE (STATION) </t>
  </si>
  <si>
    <t>Insurance Premiums - Station</t>
  </si>
  <si>
    <t>Station</t>
  </si>
  <si>
    <t>UTILITIES (STATION)</t>
  </si>
  <si>
    <t>Utilities</t>
  </si>
  <si>
    <t>REPAIRS AND MAINTENANCE (STATION)</t>
  </si>
  <si>
    <t xml:space="preserve">EQUIPMENT, REPAIRS, ETC. (OPS) </t>
  </si>
  <si>
    <t xml:space="preserve">Motor Vehicle Parts &amp; Repairs </t>
  </si>
  <si>
    <t xml:space="preserve">Radio Equipment </t>
  </si>
  <si>
    <t>Radio equipment</t>
  </si>
  <si>
    <t>Intergovernmental Services - Ops</t>
  </si>
  <si>
    <t xml:space="preserve">CAPITAL INVESTMENT </t>
  </si>
  <si>
    <t>597.00.00.6512</t>
  </si>
  <si>
    <t>Transfer to Reserve</t>
  </si>
  <si>
    <t>Ambulance - Sprint Rig - Command vehicle -LifePak - Ambulance cots replacement</t>
  </si>
  <si>
    <t>PS - Ops</t>
  </si>
  <si>
    <t>Insurance - Ops</t>
  </si>
  <si>
    <t>subtotal</t>
  </si>
  <si>
    <t xml:space="preserve">TOTAL </t>
  </si>
  <si>
    <t>Benefits - Admin</t>
  </si>
  <si>
    <t>Benefits - Ops</t>
  </si>
  <si>
    <t>Benefits - Outreach</t>
  </si>
  <si>
    <t xml:space="preserve">2020 Amended </t>
  </si>
  <si>
    <t>BEGINNING CASH (6511)</t>
  </si>
  <si>
    <t>REVENUE (6511)</t>
  </si>
  <si>
    <t>GENERAL FUND 6511</t>
  </si>
  <si>
    <t>PERSONNEL</t>
  </si>
  <si>
    <t>MATERIALS AND SUPPLIES</t>
  </si>
  <si>
    <t>SUPPLIES - ADMIN</t>
  </si>
  <si>
    <t>PROFESSIONAL SERVICES (ADMIN)</t>
  </si>
  <si>
    <t xml:space="preserve">PROFESSIONAL SERVICES (ADMIN) </t>
  </si>
  <si>
    <t>INSURANCE PREMIUMS (ADMIN)</t>
  </si>
  <si>
    <t>INSURANCE PREMIUMS (OPS)</t>
  </si>
  <si>
    <t>GEMT (REIMBURSEMENTS)</t>
  </si>
  <si>
    <t xml:space="preserve">TOTAL PERSONNEL </t>
  </si>
  <si>
    <t xml:space="preserve">TOTAL REVENUE (6511) </t>
  </si>
  <si>
    <t xml:space="preserve">591.22.71(82).2022 </t>
  </si>
  <si>
    <t>Building Annual Payment</t>
  </si>
  <si>
    <t>General Obligation Bonds</t>
  </si>
  <si>
    <t>SUBTOTAL M&amp;S</t>
  </si>
  <si>
    <t>This document contains multiple spreadsheets. However, only the data in the green sheets is original, meaning a user only needs to input and change data on the green sheets.</t>
  </si>
  <si>
    <t>The other sheets draw their data from those green spreadsheets, and simply represent that data in different ways to allow it to be analyzed.</t>
  </si>
  <si>
    <t>When adding a new year (or amended), do not change the year 2020 or 2021 just copy and paste it into a new column, then change the year on the new column (or add “amended,” or whatever). When you run out of horizontal room, you can begin removing old years. Also, you can move to legal sized paper if desired.</t>
  </si>
  <si>
    <t>INSTRUCTIONS - GENERAL</t>
  </si>
  <si>
    <t xml:space="preserve">INSTRUCTIONS - ADMINISTRATOR </t>
  </si>
  <si>
    <t xml:space="preserve">The Summary and M&amp;S vs Personnel spreadsheets are for information purposes only. </t>
  </si>
  <si>
    <t xml:space="preserve">The budget that is being approved is what is in the green sheets. They are listed by BARS Code for the General Fund Revenues, then General Fund Expenditures, then the Reserve Fund. They can be compared directly against the Expenditure and Revenue sheets received from the county. </t>
  </si>
  <si>
    <t>When editing, edit only in the green sheets, and all of the other spreadsheets will auto-populate. When adding a new year, or an amended year, copy the existing columns and formulas for each of the spreadsheets, then enter the new data into the green sheets. DO NOT EDIT DATA ANYWHERE ELSE!</t>
  </si>
  <si>
    <t>One key thing to watch for the ability to print. You will need to watch column size and width carefully. Set everything to landscape mode. Use Legal paper if needed, or use the "set print area" function if you really need more columns and can't otherwise accomodate them</t>
  </si>
  <si>
    <t xml:space="preserve">Making the charts work with new data will be a challenge. You will need to watch a tutorial on how to key a pie chart to data in your spreadsheets if you do not know how. </t>
  </si>
  <si>
    <t xml:space="preserve">2021 Original Budget </t>
  </si>
  <si>
    <t>2021 Proposed Revised</t>
  </si>
  <si>
    <t>2021 YRD to 5-31-2021</t>
  </si>
  <si>
    <t xml:space="preserve">Adjustment </t>
  </si>
  <si>
    <t xml:space="preserve">2020 Actuals </t>
  </si>
  <si>
    <t xml:space="preserve">2021 Budget (Original) </t>
  </si>
  <si>
    <t>2021 YTD (May)</t>
  </si>
  <si>
    <t xml:space="preserve">2021 Budget Proposed </t>
  </si>
  <si>
    <t xml:space="preserve">2021 Original </t>
  </si>
  <si>
    <t>2020 Proposed Amended</t>
  </si>
  <si>
    <t>2021 Revised</t>
  </si>
  <si>
    <t>522.10.20.0009</t>
  </si>
  <si>
    <t>2021 Original</t>
  </si>
  <si>
    <t xml:space="preserve">2021 Amended </t>
  </si>
  <si>
    <t xml:space="preserve">2021 Revised </t>
  </si>
  <si>
    <t xml:space="preserve">2021 Original  </t>
  </si>
  <si>
    <t>2020 Amended</t>
  </si>
  <si>
    <t>REVENUE  (Excl. Reserves)</t>
  </si>
  <si>
    <t>EXPENDITURES (Excl. Reserves)</t>
  </si>
  <si>
    <t>subtract out PHD Employees for cost estimate of EMS-only employees</t>
  </si>
  <si>
    <t>Total Revenue without Beginning Cash</t>
  </si>
  <si>
    <t>Total expenditures before ending cash</t>
  </si>
  <si>
    <t xml:space="preserve">Adjustment from 2021 Original </t>
  </si>
  <si>
    <t>2021 Transferable to FD (1 HQ)</t>
  </si>
  <si>
    <t>2021 Transferable to FD (2 HQ)</t>
  </si>
  <si>
    <t>2021 Transferable to Fire Dist</t>
  </si>
  <si>
    <t>2022 Prospective w/5th EMT</t>
  </si>
  <si>
    <t>VITAL STATS</t>
  </si>
  <si>
    <t>total revenue before beginning cash</t>
  </si>
  <si>
    <t xml:space="preserve">total expenses before ending cash </t>
  </si>
  <si>
    <t xml:space="preserve">operating profit/loss </t>
  </si>
  <si>
    <t>Total Revenue (6511)</t>
  </si>
  <si>
    <t>Total Expenses (6511)</t>
  </si>
  <si>
    <t>Ending cash (6511)</t>
  </si>
  <si>
    <t xml:space="preserve">Total Revenues excluding beginning cash </t>
  </si>
  <si>
    <t>Total Expenditures excluding ending cash</t>
  </si>
  <si>
    <t xml:space="preserve">Operating Profit/loss </t>
  </si>
  <si>
    <t>Ending Cash (6511)</t>
  </si>
  <si>
    <t>369.95.00.0000</t>
  </si>
  <si>
    <t>Small Refunds from 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</si>
</sst>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0\)"/>
    <numFmt numFmtId="165" formatCode="&quot; &quot;&quot;$&quot;* #,##0&quot; &quot;;&quot; &quot;&quot;$&quot;* \(#,##0\);&quot; &quot;&quot;$&quot;* &quot;-&quot;??&quot; &quot;"/>
    <numFmt numFmtId="166" formatCode="&quot; &quot;#,##0&quot; &quot;;\(#,##0\)"/>
    <numFmt numFmtId="167" formatCode="&quot; &quot;&quot;$&quot;* #,##0&quot; &quot;;&quot; &quot;&quot;$&quot;* \(#,##0\);&quot; &quot;&quot;$&quot;* &quot;- &quot;"/>
  </numFmts>
  <fonts count="49" x14ac:knownFonts="1">
    <font>
      <sz val="10"/>
      <color indexed="8"/>
      <name val="Arial"/>
    </font>
    <font>
      <b/>
      <sz val="12"/>
      <color indexed="8"/>
      <name val="Arial"/>
      <family val="2"/>
    </font>
    <font>
      <sz val="11"/>
      <color indexed="8"/>
      <name val="Calibri"/>
      <family val="2"/>
    </font>
    <font>
      <i/>
      <sz val="10"/>
      <color indexed="8"/>
      <name val="Arial"/>
      <family val="2"/>
    </font>
    <font>
      <b/>
      <sz val="10"/>
      <color indexed="11"/>
      <name val="Arial"/>
      <family val="2"/>
    </font>
    <font>
      <b/>
      <sz val="10"/>
      <color indexed="12"/>
      <name val="Arial"/>
      <family val="2"/>
    </font>
    <font>
      <b/>
      <sz val="10"/>
      <color indexed="14"/>
      <name val="Arial"/>
      <family val="2"/>
    </font>
    <font>
      <b/>
      <sz val="10"/>
      <color indexed="8"/>
      <name val="Arial"/>
      <family val="2"/>
    </font>
    <font>
      <sz val="11"/>
      <color indexed="16"/>
      <name val="Calibri"/>
      <family val="2"/>
    </font>
    <font>
      <b/>
      <sz val="11"/>
      <color indexed="8"/>
      <name val="Calibri"/>
      <family val="2"/>
    </font>
    <font>
      <b/>
      <sz val="9"/>
      <color indexed="8"/>
      <name val="Arial"/>
      <family val="2"/>
    </font>
    <font>
      <b/>
      <sz val="11"/>
      <color indexed="18"/>
      <name val="Calibri"/>
      <family val="2"/>
    </font>
    <font>
      <b/>
      <sz val="9"/>
      <color indexed="11"/>
      <name val="Arial"/>
      <family val="2"/>
    </font>
    <font>
      <b/>
      <sz val="8"/>
      <color indexed="8"/>
      <name val="Arial"/>
      <family val="2"/>
    </font>
    <font>
      <sz val="8"/>
      <color indexed="8"/>
      <name val="Arial"/>
      <family val="2"/>
    </font>
    <font>
      <b/>
      <i/>
      <sz val="11"/>
      <color indexed="8"/>
      <name val="Calibri"/>
      <family val="2"/>
    </font>
    <font>
      <u/>
      <sz val="10"/>
      <color theme="10"/>
      <name val="Arial"/>
      <family val="2"/>
    </font>
    <font>
      <u/>
      <sz val="10"/>
      <color theme="11"/>
      <name val="Arial"/>
      <family val="2"/>
    </font>
    <font>
      <sz val="8"/>
      <name val="Arial"/>
      <family val="2"/>
    </font>
    <font>
      <b/>
      <sz val="11"/>
      <color indexed="11"/>
      <name val="Calibri"/>
      <family val="2"/>
    </font>
    <font>
      <b/>
      <i/>
      <sz val="11"/>
      <color rgb="FF000000"/>
      <name val="Calibri"/>
      <family val="2"/>
    </font>
    <font>
      <sz val="11"/>
      <name val="Calibri"/>
      <family val="2"/>
    </font>
    <font>
      <sz val="11"/>
      <color rgb="FFFF0000"/>
      <name val="Calibri"/>
      <family val="2"/>
    </font>
    <font>
      <b/>
      <sz val="10"/>
      <name val="Arial"/>
      <family val="2"/>
    </font>
    <font>
      <sz val="11"/>
      <color theme="1"/>
      <name val="Calibri"/>
      <family val="2"/>
    </font>
    <font>
      <sz val="10"/>
      <color indexed="8"/>
      <name val="Arial"/>
      <family val="2"/>
    </font>
    <font>
      <sz val="10"/>
      <color indexed="8"/>
      <name val="Arial"/>
      <family val="2"/>
    </font>
    <font>
      <b/>
      <i/>
      <sz val="10"/>
      <color indexed="8"/>
      <name val="Arial"/>
      <family val="2"/>
    </font>
    <font>
      <sz val="9"/>
      <color indexed="81"/>
      <name val="Tahoma"/>
      <family val="2"/>
    </font>
    <font>
      <b/>
      <sz val="9"/>
      <color indexed="81"/>
      <name val="Tahoma"/>
      <family val="2"/>
    </font>
    <font>
      <b/>
      <sz val="11"/>
      <name val="Calibri"/>
      <family val="2"/>
    </font>
    <font>
      <i/>
      <sz val="11"/>
      <color indexed="8"/>
      <name val="Calibri"/>
      <family val="2"/>
    </font>
    <font>
      <b/>
      <sz val="12"/>
      <color rgb="FFFF0000"/>
      <name val="Arial"/>
      <family val="2"/>
    </font>
    <font>
      <sz val="11"/>
      <color rgb="FF0070C0"/>
      <name val="Calibri"/>
      <family val="2"/>
    </font>
    <font>
      <sz val="10"/>
      <color indexed="8"/>
      <name val="Calibri"/>
      <family val="2"/>
    </font>
    <font>
      <b/>
      <sz val="12"/>
      <color indexed="8"/>
      <name val="Calibri"/>
      <family val="2"/>
    </font>
    <font>
      <b/>
      <sz val="14"/>
      <color indexed="8"/>
      <name val="Calibri"/>
      <family val="2"/>
    </font>
    <font>
      <sz val="12"/>
      <color indexed="8"/>
      <name val="Arial"/>
      <family val="2"/>
    </font>
    <font>
      <b/>
      <sz val="10"/>
      <color rgb="FF002060"/>
      <name val="Arial"/>
      <family val="2"/>
    </font>
    <font>
      <i/>
      <sz val="10"/>
      <name val="Arial"/>
      <family val="2"/>
    </font>
    <font>
      <b/>
      <sz val="10"/>
      <color theme="4" tint="-0.249977111117893"/>
      <name val="Arial"/>
      <family val="2"/>
    </font>
    <font>
      <i/>
      <sz val="11"/>
      <name val="Calibri"/>
      <family val="2"/>
    </font>
    <font>
      <i/>
      <sz val="11"/>
      <color rgb="FF000000"/>
      <name val="Calibri"/>
      <family val="2"/>
    </font>
    <font>
      <b/>
      <sz val="11"/>
      <color rgb="FFFF0000"/>
      <name val="Calibri"/>
      <family val="2"/>
    </font>
    <font>
      <b/>
      <sz val="11"/>
      <color theme="1"/>
      <name val="Calibri"/>
      <family val="2"/>
    </font>
    <font>
      <i/>
      <sz val="11"/>
      <color theme="1"/>
      <name val="Calibri"/>
      <family val="2"/>
    </font>
    <font>
      <b/>
      <sz val="11"/>
      <color rgb="FF0070C0"/>
      <name val="Calibri"/>
      <family val="2"/>
    </font>
    <font>
      <sz val="9"/>
      <color indexed="81"/>
      <name val="Tahoma"/>
      <charset val="1"/>
    </font>
    <font>
      <b/>
      <sz val="9"/>
      <color indexed="81"/>
      <name val="Tahoma"/>
      <charset val="1"/>
    </font>
  </fonts>
  <fills count="18">
    <fill>
      <patternFill patternType="none"/>
    </fill>
    <fill>
      <patternFill patternType="gray125"/>
    </fill>
    <fill>
      <patternFill patternType="solid">
        <fgColor indexed="9"/>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2"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s>
  <borders count="5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ck">
        <color indexed="11"/>
      </bottom>
      <diagonal/>
    </border>
    <border>
      <left style="thin">
        <color indexed="10"/>
      </left>
      <right style="thin">
        <color indexed="10"/>
      </right>
      <top style="thin">
        <color indexed="10"/>
      </top>
      <bottom style="thick">
        <color indexed="12"/>
      </bottom>
      <diagonal/>
    </border>
    <border>
      <left style="thin">
        <color indexed="10"/>
      </left>
      <right style="thin">
        <color indexed="10"/>
      </right>
      <top style="thick">
        <color indexed="11"/>
      </top>
      <bottom style="thin">
        <color indexed="11"/>
      </bottom>
      <diagonal/>
    </border>
    <border>
      <left style="thin">
        <color indexed="10"/>
      </left>
      <right style="thin">
        <color indexed="10"/>
      </right>
      <top style="thick">
        <color indexed="12"/>
      </top>
      <bottom style="thin">
        <color indexed="12"/>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right/>
      <top style="thin">
        <color indexed="8"/>
      </top>
      <bottom style="thin">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style="thick">
        <color indexed="8"/>
      </top>
      <bottom style="medium">
        <color indexed="8"/>
      </bottom>
      <diagonal/>
    </border>
    <border>
      <left style="thin">
        <color indexed="10"/>
      </left>
      <right/>
      <top style="thick">
        <color indexed="8"/>
      </top>
      <bottom style="medium">
        <color indexed="8"/>
      </bottom>
      <diagonal/>
    </border>
    <border>
      <left/>
      <right/>
      <top style="thick">
        <color indexed="8"/>
      </top>
      <bottom style="medium">
        <color indexed="8"/>
      </bottom>
      <diagonal/>
    </border>
    <border>
      <left style="thin">
        <color indexed="10"/>
      </left>
      <right/>
      <top style="medium">
        <color indexed="8"/>
      </top>
      <bottom/>
      <diagonal/>
    </border>
    <border>
      <left/>
      <right/>
      <top style="medium">
        <color indexed="8"/>
      </top>
      <bottom/>
      <diagonal/>
    </border>
    <border>
      <left style="thin">
        <color indexed="10"/>
      </left>
      <right style="thin">
        <color indexed="10"/>
      </right>
      <top style="thin">
        <color indexed="10"/>
      </top>
      <bottom style="thin">
        <color auto="1"/>
      </bottom>
      <diagonal/>
    </border>
    <border>
      <left style="thin">
        <color indexed="10"/>
      </left>
      <right style="thin">
        <color indexed="10"/>
      </right>
      <top style="thin">
        <color auto="1"/>
      </top>
      <bottom style="thin">
        <color indexed="10"/>
      </bottom>
      <diagonal/>
    </border>
    <border>
      <left style="thin">
        <color indexed="10"/>
      </left>
      <right style="thin">
        <color auto="1"/>
      </right>
      <top style="thin">
        <color auto="1"/>
      </top>
      <bottom style="thin">
        <color indexed="10"/>
      </bottom>
      <diagonal/>
    </border>
    <border>
      <left style="thin">
        <color indexed="10"/>
      </left>
      <right style="thin">
        <color auto="1"/>
      </right>
      <top style="thin">
        <color indexed="10"/>
      </top>
      <bottom style="thin">
        <color auto="1"/>
      </bottom>
      <diagonal/>
    </border>
    <border>
      <left style="thin">
        <color indexed="10"/>
      </left>
      <right style="thin">
        <color indexed="10"/>
      </right>
      <top/>
      <bottom style="thin">
        <color auto="1"/>
      </bottom>
      <diagonal/>
    </border>
    <border>
      <left style="thin">
        <color indexed="10"/>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18">
    <xf numFmtId="0" fontId="0" fillId="0" borderId="0" applyNumberFormat="0" applyFill="0" applyBorder="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5" fillId="0" borderId="13" applyNumberFormat="0" applyFill="0" applyBorder="0" applyProtection="0"/>
    <xf numFmtId="0" fontId="25" fillId="0" borderId="13" applyNumberFormat="0" applyFill="0" applyBorder="0" applyProtection="0"/>
    <xf numFmtId="0" fontId="26" fillId="0" borderId="13">
      <alignment vertical="top"/>
    </xf>
  </cellStyleXfs>
  <cellXfs count="426">
    <xf numFmtId="0" fontId="0" fillId="0" borderId="0" xfId="0" applyFont="1" applyAlignment="1"/>
    <xf numFmtId="49" fontId="1" fillId="2" borderId="1" xfId="0" applyNumberFormat="1" applyFont="1" applyFill="1" applyBorder="1" applyAlignment="1"/>
    <xf numFmtId="0" fontId="0" fillId="2" borderId="1" xfId="0" applyFont="1" applyFill="1" applyBorder="1" applyAlignment="1"/>
    <xf numFmtId="49" fontId="2" fillId="2" borderId="1" xfId="0" applyNumberFormat="1" applyFont="1" applyFill="1" applyBorder="1" applyAlignment="1"/>
    <xf numFmtId="0" fontId="3" fillId="2" borderId="2" xfId="0" applyNumberFormat="1" applyFont="1" applyFill="1" applyBorder="1" applyAlignment="1"/>
    <xf numFmtId="0" fontId="0" fillId="2" borderId="2" xfId="0" applyFont="1" applyFill="1" applyBorder="1" applyAlignment="1"/>
    <xf numFmtId="0" fontId="0" fillId="2" borderId="3" xfId="0" applyFont="1" applyFill="1" applyBorder="1" applyAlignment="1"/>
    <xf numFmtId="0" fontId="4" fillId="2" borderId="4"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4" xfId="0" applyNumberFormat="1" applyFont="1" applyFill="1" applyBorder="1" applyAlignment="1">
      <alignment horizontal="center" wrapText="1"/>
    </xf>
    <xf numFmtId="49" fontId="5" fillId="2" borderId="5" xfId="0" applyNumberFormat="1" applyFont="1" applyFill="1" applyBorder="1" applyAlignment="1">
      <alignment horizontal="center" wrapText="1"/>
    </xf>
    <xf numFmtId="164" fontId="2" fillId="2" borderId="1" xfId="0" applyNumberFormat="1" applyFont="1" applyFill="1" applyBorder="1" applyAlignment="1"/>
    <xf numFmtId="0" fontId="0" fillId="2" borderId="8" xfId="0" applyFont="1" applyFill="1" applyBorder="1" applyAlignment="1"/>
    <xf numFmtId="164" fontId="2" fillId="2" borderId="8" xfId="0" applyNumberFormat="1" applyFont="1" applyFill="1" applyBorder="1" applyAlignment="1"/>
    <xf numFmtId="49" fontId="6" fillId="2" borderId="1" xfId="0" applyNumberFormat="1" applyFont="1" applyFill="1" applyBorder="1" applyAlignment="1"/>
    <xf numFmtId="0" fontId="0" fillId="2" borderId="10" xfId="0" applyFont="1" applyFill="1" applyBorder="1" applyAlignment="1"/>
    <xf numFmtId="165" fontId="2" fillId="2" borderId="1" xfId="0" applyNumberFormat="1" applyFont="1" applyFill="1" applyBorder="1" applyAlignment="1"/>
    <xf numFmtId="0" fontId="0" fillId="2" borderId="11" xfId="0" applyFont="1" applyFill="1" applyBorder="1" applyAlignment="1"/>
    <xf numFmtId="49" fontId="2" fillId="2" borderId="11" xfId="0" applyNumberFormat="1" applyFont="1" applyFill="1" applyBorder="1" applyAlignment="1"/>
    <xf numFmtId="165" fontId="2" fillId="2" borderId="8" xfId="0" applyNumberFormat="1" applyFont="1" applyFill="1" applyBorder="1" applyAlignment="1"/>
    <xf numFmtId="0" fontId="2" fillId="3" borderId="12" xfId="0" applyNumberFormat="1" applyFont="1" applyFill="1" applyBorder="1" applyAlignment="1"/>
    <xf numFmtId="49" fontId="7" fillId="3" borderId="13" xfId="0" applyNumberFormat="1" applyFont="1" applyFill="1" applyBorder="1" applyAlignment="1"/>
    <xf numFmtId="165" fontId="7" fillId="3" borderId="14" xfId="0" applyNumberFormat="1" applyFont="1" applyFill="1" applyBorder="1" applyAlignment="1"/>
    <xf numFmtId="0" fontId="0" fillId="2" borderId="15" xfId="0" applyFont="1" applyFill="1" applyBorder="1" applyAlignment="1"/>
    <xf numFmtId="0" fontId="6" fillId="2" borderId="1" xfId="0" applyNumberFormat="1" applyFont="1" applyFill="1" applyBorder="1" applyAlignment="1"/>
    <xf numFmtId="0" fontId="0" fillId="2" borderId="9" xfId="0" applyFont="1" applyFill="1" applyBorder="1" applyAlignment="1"/>
    <xf numFmtId="164" fontId="2" fillId="2" borderId="9" xfId="0" applyNumberFormat="1" applyFont="1" applyFill="1" applyBorder="1" applyAlignment="1"/>
    <xf numFmtId="165" fontId="7" fillId="4" borderId="14" xfId="0" applyNumberFormat="1" applyFont="1" applyFill="1" applyBorder="1" applyAlignment="1"/>
    <xf numFmtId="0" fontId="3" fillId="2" borderId="1" xfId="0" applyNumberFormat="1" applyFont="1" applyFill="1" applyBorder="1" applyAlignment="1"/>
    <xf numFmtId="49" fontId="9" fillId="3" borderId="13" xfId="0" applyNumberFormat="1" applyFont="1" applyFill="1" applyBorder="1" applyAlignment="1"/>
    <xf numFmtId="165" fontId="9" fillId="3" borderId="14" xfId="0" applyNumberFormat="1" applyFont="1" applyFill="1" applyBorder="1" applyAlignment="1"/>
    <xf numFmtId="166" fontId="2" fillId="2" borderId="10" xfId="0" applyNumberFormat="1" applyFont="1" applyFill="1" applyBorder="1" applyAlignment="1"/>
    <xf numFmtId="166" fontId="2" fillId="2" borderId="1" xfId="0" applyNumberFormat="1" applyFont="1" applyFill="1" applyBorder="1" applyAlignment="1"/>
    <xf numFmtId="49" fontId="7" fillId="4" borderId="12" xfId="0" applyNumberFormat="1" applyFont="1" applyFill="1" applyBorder="1" applyAlignment="1"/>
    <xf numFmtId="0" fontId="2" fillId="4" borderId="13" xfId="0" applyNumberFormat="1" applyFont="1" applyFill="1" applyBorder="1" applyAlignment="1"/>
    <xf numFmtId="0" fontId="0" fillId="0" borderId="0" xfId="0" applyNumberFormat="1" applyFont="1" applyAlignment="1"/>
    <xf numFmtId="0" fontId="4" fillId="2" borderId="6" xfId="0" applyNumberFormat="1" applyFont="1" applyFill="1" applyBorder="1" applyAlignment="1">
      <alignment horizontal="center"/>
    </xf>
    <xf numFmtId="164" fontId="4" fillId="2" borderId="6" xfId="0" applyNumberFormat="1" applyFont="1" applyFill="1" applyBorder="1" applyAlignment="1">
      <alignment horizontal="center" wrapText="1"/>
    </xf>
    <xf numFmtId="164" fontId="4" fillId="2" borderId="7" xfId="0" applyNumberFormat="1" applyFont="1" applyFill="1" applyBorder="1" applyAlignment="1">
      <alignment horizontal="center" wrapText="1"/>
    </xf>
    <xf numFmtId="165" fontId="0" fillId="2" borderId="9" xfId="0" applyNumberFormat="1" applyFont="1" applyFill="1" applyBorder="1" applyAlignment="1"/>
    <xf numFmtId="166" fontId="8" fillId="2" borderId="1" xfId="0" applyNumberFormat="1" applyFont="1" applyFill="1" applyBorder="1" applyAlignment="1"/>
    <xf numFmtId="0" fontId="2" fillId="2" borderId="1" xfId="0" applyNumberFormat="1" applyFont="1" applyFill="1" applyBorder="1" applyAlignment="1"/>
    <xf numFmtId="165" fontId="9" fillId="2" borderId="9" xfId="0" applyNumberFormat="1" applyFont="1" applyFill="1" applyBorder="1" applyAlignment="1"/>
    <xf numFmtId="166" fontId="2" fillId="2" borderId="9" xfId="0" applyNumberFormat="1" applyFont="1" applyFill="1" applyBorder="1" applyAlignment="1"/>
    <xf numFmtId="0" fontId="0" fillId="0" borderId="0" xfId="0" applyNumberFormat="1" applyFont="1" applyAlignment="1"/>
    <xf numFmtId="165" fontId="0" fillId="2" borderId="9" xfId="0" applyNumberFormat="1" applyFont="1" applyFill="1" applyBorder="1" applyAlignment="1">
      <alignment horizontal="left"/>
    </xf>
    <xf numFmtId="167" fontId="2" fillId="3" borderId="14" xfId="0" applyNumberFormat="1" applyFont="1" applyFill="1" applyBorder="1" applyAlignment="1"/>
    <xf numFmtId="0" fontId="2" fillId="3" borderId="16" xfId="0" applyNumberFormat="1" applyFont="1" applyFill="1" applyBorder="1" applyAlignment="1"/>
    <xf numFmtId="49" fontId="9" fillId="3" borderId="17" xfId="0" applyNumberFormat="1" applyFont="1" applyFill="1" applyBorder="1" applyAlignment="1"/>
    <xf numFmtId="49" fontId="10" fillId="2" borderId="18" xfId="0" applyNumberFormat="1" applyFont="1" applyFill="1" applyBorder="1" applyAlignment="1">
      <alignment horizontal="center" wrapText="1"/>
    </xf>
    <xf numFmtId="49" fontId="11" fillId="2" borderId="19" xfId="0" applyNumberFormat="1" applyFont="1" applyFill="1" applyBorder="1" applyAlignment="1">
      <alignment horizontal="center" wrapText="1"/>
    </xf>
    <xf numFmtId="49" fontId="12" fillId="5" borderId="20" xfId="0" applyNumberFormat="1" applyFont="1" applyFill="1" applyBorder="1" applyAlignment="1">
      <alignment horizontal="center" wrapText="1"/>
    </xf>
    <xf numFmtId="0" fontId="14" fillId="6" borderId="22" xfId="0" applyNumberFormat="1" applyFont="1" applyFill="1" applyBorder="1" applyAlignment="1">
      <alignment wrapText="1"/>
    </xf>
    <xf numFmtId="0" fontId="2" fillId="6" borderId="22" xfId="0" applyNumberFormat="1" applyFont="1" applyFill="1" applyBorder="1" applyAlignment="1">
      <alignment wrapText="1"/>
    </xf>
    <xf numFmtId="166" fontId="13" fillId="6" borderId="22" xfId="0" applyNumberFormat="1" applyFont="1" applyFill="1" applyBorder="1" applyAlignment="1"/>
    <xf numFmtId="49" fontId="2" fillId="2" borderId="1" xfId="0" applyNumberFormat="1" applyFont="1" applyFill="1" applyBorder="1" applyAlignment="1">
      <alignment wrapText="1"/>
    </xf>
    <xf numFmtId="0" fontId="2" fillId="2" borderId="1" xfId="0" applyNumberFormat="1" applyFont="1" applyFill="1" applyBorder="1" applyAlignment="1">
      <alignment wrapText="1"/>
    </xf>
    <xf numFmtId="0" fontId="0" fillId="0" borderId="0" xfId="0" applyNumberFormat="1" applyFont="1" applyAlignment="1"/>
    <xf numFmtId="0" fontId="14" fillId="6" borderId="21" xfId="0" applyNumberFormat="1" applyFont="1" applyFill="1" applyBorder="1" applyAlignment="1"/>
    <xf numFmtId="49" fontId="7" fillId="2" borderId="15" xfId="0" applyNumberFormat="1" applyFont="1" applyFill="1" applyBorder="1" applyAlignment="1"/>
    <xf numFmtId="0" fontId="0" fillId="2" borderId="15" xfId="0" applyFont="1" applyFill="1" applyBorder="1" applyAlignment="1">
      <alignment wrapText="1"/>
    </xf>
    <xf numFmtId="49" fontId="9" fillId="2" borderId="1" xfId="0" applyNumberFormat="1" applyFont="1" applyFill="1" applyBorder="1" applyAlignment="1">
      <alignment horizontal="right" wrapText="1"/>
    </xf>
    <xf numFmtId="49" fontId="15" fillId="2" borderId="1" xfId="0" applyNumberFormat="1" applyFont="1" applyFill="1" applyBorder="1" applyAlignment="1"/>
    <xf numFmtId="165" fontId="2" fillId="2" borderId="23" xfId="0" applyNumberFormat="1" applyFont="1" applyFill="1" applyBorder="1" applyAlignment="1"/>
    <xf numFmtId="165" fontId="2" fillId="2" borderId="24" xfId="0" applyNumberFormat="1" applyFont="1" applyFill="1" applyBorder="1" applyAlignment="1"/>
    <xf numFmtId="165" fontId="2" fillId="2" borderId="25" xfId="0" applyNumberFormat="1" applyFont="1" applyFill="1" applyBorder="1" applyAlignment="1"/>
    <xf numFmtId="165" fontId="2" fillId="2" borderId="26" xfId="0" applyNumberFormat="1" applyFont="1" applyFill="1" applyBorder="1" applyAlignment="1"/>
    <xf numFmtId="165" fontId="2" fillId="2" borderId="27" xfId="0" applyNumberFormat="1" applyFont="1" applyFill="1" applyBorder="1" applyAlignment="1"/>
    <xf numFmtId="165" fontId="2" fillId="2" borderId="28" xfId="0" applyNumberFormat="1" applyFont="1" applyFill="1" applyBorder="1" applyAlignment="1"/>
    <xf numFmtId="3" fontId="2" fillId="0" borderId="0" xfId="0" applyNumberFormat="1" applyFont="1" applyAlignment="1"/>
    <xf numFmtId="49" fontId="9" fillId="2" borderId="18" xfId="0" applyNumberFormat="1" applyFont="1" applyFill="1" applyBorder="1" applyAlignment="1">
      <alignment horizontal="center" wrapText="1"/>
    </xf>
    <xf numFmtId="49" fontId="19" fillId="5" borderId="20" xfId="0" applyNumberFormat="1" applyFont="1" applyFill="1" applyBorder="1" applyAlignment="1">
      <alignment horizontal="center" wrapText="1"/>
    </xf>
    <xf numFmtId="0" fontId="2" fillId="0" borderId="0" xfId="0" applyNumberFormat="1" applyFont="1" applyAlignment="1"/>
    <xf numFmtId="0" fontId="2" fillId="0" borderId="0" xfId="0" applyFont="1" applyAlignment="1"/>
    <xf numFmtId="0" fontId="2" fillId="6" borderId="21" xfId="0" applyNumberFormat="1" applyFont="1" applyFill="1" applyBorder="1" applyAlignment="1"/>
    <xf numFmtId="166" fontId="9" fillId="6" borderId="22" xfId="0" applyNumberFormat="1" applyFont="1" applyFill="1" applyBorder="1" applyAlignment="1"/>
    <xf numFmtId="49" fontId="9" fillId="2" borderId="15" xfId="0" applyNumberFormat="1" applyFont="1" applyFill="1" applyBorder="1" applyAlignment="1"/>
    <xf numFmtId="0" fontId="2" fillId="2" borderId="15" xfId="0" applyFont="1" applyFill="1" applyBorder="1" applyAlignment="1"/>
    <xf numFmtId="0" fontId="2" fillId="2" borderId="1" xfId="0" applyFont="1" applyFill="1" applyBorder="1" applyAlignment="1"/>
    <xf numFmtId="0" fontId="15" fillId="2" borderId="1" xfId="0" applyFont="1" applyFill="1" applyBorder="1" applyAlignment="1"/>
    <xf numFmtId="0" fontId="15" fillId="0" borderId="0" xfId="0" applyNumberFormat="1" applyFont="1" applyAlignment="1"/>
    <xf numFmtId="0" fontId="20" fillId="0" borderId="0" xfId="0" applyNumberFormat="1" applyFont="1" applyAlignment="1"/>
    <xf numFmtId="0" fontId="2" fillId="2" borderId="15" xfId="0" applyFont="1" applyFill="1" applyBorder="1" applyAlignment="1">
      <alignment horizontal="left" wrapText="1"/>
    </xf>
    <xf numFmtId="0" fontId="2" fillId="0" borderId="0" xfId="0" applyNumberFormat="1" applyFont="1" applyAlignment="1">
      <alignment vertical="top"/>
    </xf>
    <xf numFmtId="0" fontId="2" fillId="0" borderId="0" xfId="0" applyFont="1" applyAlignment="1">
      <alignment vertical="top"/>
    </xf>
    <xf numFmtId="0" fontId="2" fillId="0" borderId="13" xfId="0" applyNumberFormat="1" applyFont="1" applyBorder="1" applyAlignment="1"/>
    <xf numFmtId="0" fontId="2" fillId="0" borderId="13" xfId="0" applyNumberFormat="1" applyFont="1" applyFill="1" applyBorder="1" applyAlignment="1"/>
    <xf numFmtId="0" fontId="0" fillId="0" borderId="13" xfId="0" applyNumberFormat="1" applyFont="1" applyBorder="1" applyAlignment="1"/>
    <xf numFmtId="165" fontId="0" fillId="2" borderId="13" xfId="0" applyNumberFormat="1" applyFont="1" applyFill="1" applyBorder="1" applyAlignment="1">
      <alignment horizontal="left"/>
    </xf>
    <xf numFmtId="42" fontId="2" fillId="2" borderId="13" xfId="0" applyNumberFormat="1" applyFont="1" applyFill="1" applyBorder="1" applyAlignment="1">
      <alignment horizontal="right"/>
    </xf>
    <xf numFmtId="165" fontId="0" fillId="0" borderId="13" xfId="0" applyNumberFormat="1" applyFont="1" applyFill="1" applyBorder="1" applyAlignment="1">
      <alignment horizontal="left"/>
    </xf>
    <xf numFmtId="165" fontId="0" fillId="0" borderId="13" xfId="0" applyNumberFormat="1" applyFont="1" applyBorder="1" applyAlignment="1"/>
    <xf numFmtId="0" fontId="2" fillId="0" borderId="13" xfId="0" applyFont="1" applyBorder="1" applyAlignment="1"/>
    <xf numFmtId="166" fontId="2" fillId="0" borderId="0" xfId="0" applyNumberFormat="1" applyFont="1" applyAlignment="1"/>
    <xf numFmtId="0" fontId="0" fillId="0" borderId="29" xfId="0" applyFont="1" applyBorder="1" applyAlignment="1"/>
    <xf numFmtId="49" fontId="23" fillId="2" borderId="29" xfId="0" applyNumberFormat="1" applyFont="1" applyFill="1" applyBorder="1" applyAlignment="1"/>
    <xf numFmtId="0" fontId="0" fillId="2" borderId="29" xfId="0" applyFont="1" applyFill="1" applyBorder="1" applyAlignment="1"/>
    <xf numFmtId="164" fontId="2" fillId="2" borderId="29" xfId="0" applyNumberFormat="1" applyFont="1" applyFill="1" applyBorder="1" applyAlignment="1"/>
    <xf numFmtId="49" fontId="21" fillId="2" borderId="29" xfId="0" applyNumberFormat="1" applyFont="1" applyFill="1" applyBorder="1" applyAlignment="1"/>
    <xf numFmtId="165" fontId="0" fillId="2" borderId="29" xfId="0" applyNumberFormat="1" applyFont="1" applyFill="1" applyBorder="1" applyAlignment="1">
      <alignment horizontal="left"/>
    </xf>
    <xf numFmtId="0" fontId="25" fillId="2" borderId="29" xfId="0" applyFont="1" applyFill="1" applyBorder="1" applyAlignment="1"/>
    <xf numFmtId="49" fontId="4" fillId="2" borderId="29" xfId="0" applyNumberFormat="1" applyFont="1" applyFill="1" applyBorder="1" applyAlignment="1">
      <alignment horizontal="center"/>
    </xf>
    <xf numFmtId="0" fontId="0" fillId="0" borderId="29" xfId="0" applyNumberFormat="1" applyFont="1" applyBorder="1" applyAlignment="1"/>
    <xf numFmtId="0" fontId="0" fillId="0" borderId="29" xfId="0" applyFont="1" applyFill="1" applyBorder="1" applyAlignment="1">
      <alignment horizontal="left"/>
    </xf>
    <xf numFmtId="165" fontId="2" fillId="2" borderId="29" xfId="0" applyNumberFormat="1" applyFont="1" applyFill="1" applyBorder="1" applyAlignment="1">
      <alignment horizontal="right"/>
    </xf>
    <xf numFmtId="0" fontId="2" fillId="2" borderId="29" xfId="0" applyFont="1" applyFill="1" applyBorder="1" applyAlignment="1"/>
    <xf numFmtId="0" fontId="21" fillId="0" borderId="29" xfId="0" applyFont="1" applyFill="1" applyBorder="1" applyAlignment="1">
      <alignment horizontal="left"/>
    </xf>
    <xf numFmtId="0" fontId="2" fillId="2" borderId="29" xfId="0" applyFont="1" applyFill="1" applyBorder="1" applyAlignment="1">
      <alignment horizontal="left"/>
    </xf>
    <xf numFmtId="165" fontId="3" fillId="0" borderId="29" xfId="0" applyNumberFormat="1" applyFont="1" applyFill="1" applyBorder="1" applyAlignment="1"/>
    <xf numFmtId="165" fontId="0" fillId="0" borderId="29" xfId="0" applyNumberFormat="1" applyFont="1" applyFill="1" applyBorder="1" applyAlignment="1">
      <alignment horizontal="left"/>
    </xf>
    <xf numFmtId="0" fontId="0" fillId="2" borderId="29" xfId="0" applyFont="1" applyFill="1" applyBorder="1" applyAlignment="1">
      <alignment horizontal="left"/>
    </xf>
    <xf numFmtId="0" fontId="26" fillId="2" borderId="29" xfId="0" applyFont="1" applyFill="1" applyBorder="1" applyAlignment="1">
      <alignment horizontal="left"/>
    </xf>
    <xf numFmtId="42" fontId="0" fillId="0" borderId="29" xfId="0" applyNumberFormat="1" applyFont="1" applyBorder="1" applyAlignment="1"/>
    <xf numFmtId="0" fontId="25" fillId="2" borderId="29" xfId="0" applyFont="1" applyFill="1" applyBorder="1" applyAlignment="1">
      <alignment horizontal="left"/>
    </xf>
    <xf numFmtId="0" fontId="25" fillId="0" borderId="29" xfId="0" applyFont="1" applyFill="1" applyBorder="1" applyAlignment="1">
      <alignment horizontal="left"/>
    </xf>
    <xf numFmtId="49" fontId="9" fillId="6" borderId="29" xfId="0" applyNumberFormat="1" applyFont="1" applyFill="1" applyBorder="1" applyAlignment="1"/>
    <xf numFmtId="0" fontId="2" fillId="6" borderId="29" xfId="0" applyNumberFormat="1" applyFont="1" applyFill="1" applyBorder="1" applyAlignment="1">
      <alignment wrapText="1"/>
    </xf>
    <xf numFmtId="49" fontId="22" fillId="2" borderId="29" xfId="0" applyNumberFormat="1" applyFont="1" applyFill="1" applyBorder="1" applyAlignment="1"/>
    <xf numFmtId="164" fontId="2" fillId="0" borderId="29" xfId="0" applyNumberFormat="1" applyFont="1" applyFill="1" applyBorder="1" applyAlignment="1"/>
    <xf numFmtId="0" fontId="2" fillId="0" borderId="29" xfId="0" applyNumberFormat="1" applyFont="1" applyBorder="1" applyAlignment="1"/>
    <xf numFmtId="0" fontId="21" fillId="2" borderId="29" xfId="0" applyFont="1" applyFill="1" applyBorder="1" applyAlignment="1"/>
    <xf numFmtId="49" fontId="24" fillId="2" borderId="29" xfId="0" applyNumberFormat="1" applyFont="1" applyFill="1" applyBorder="1" applyAlignment="1"/>
    <xf numFmtId="49" fontId="2" fillId="2" borderId="29" xfId="0" applyNumberFormat="1" applyFont="1" applyFill="1" applyBorder="1" applyAlignment="1">
      <alignment wrapText="1"/>
    </xf>
    <xf numFmtId="0" fontId="2" fillId="2" borderId="29" xfId="0" applyFont="1" applyFill="1" applyBorder="1"/>
    <xf numFmtId="49" fontId="24" fillId="0" borderId="29" xfId="0" applyNumberFormat="1" applyFont="1" applyFill="1" applyBorder="1" applyAlignment="1"/>
    <xf numFmtId="49" fontId="24" fillId="2" borderId="29" xfId="0" applyNumberFormat="1" applyFont="1" applyFill="1" applyBorder="1" applyAlignment="1">
      <alignment vertical="top"/>
    </xf>
    <xf numFmtId="49" fontId="2" fillId="2" borderId="29" xfId="0" applyNumberFormat="1" applyFont="1" applyFill="1" applyBorder="1" applyAlignment="1">
      <alignment vertical="top"/>
    </xf>
    <xf numFmtId="49" fontId="24" fillId="2" borderId="29" xfId="0" applyNumberFormat="1" applyFont="1" applyFill="1" applyBorder="1" applyAlignment="1">
      <alignment horizontal="left" vertical="top"/>
    </xf>
    <xf numFmtId="49" fontId="24" fillId="0" borderId="29" xfId="0" applyNumberFormat="1" applyFont="1" applyFill="1" applyBorder="1" applyAlignment="1">
      <alignment horizontal="left" vertical="top"/>
    </xf>
    <xf numFmtId="49" fontId="21" fillId="2" borderId="29" xfId="0" applyNumberFormat="1" applyFont="1" applyFill="1" applyBorder="1" applyAlignment="1">
      <alignment vertical="top"/>
    </xf>
    <xf numFmtId="166" fontId="9" fillId="0" borderId="29" xfId="0" applyNumberFormat="1" applyFont="1" applyFill="1" applyBorder="1" applyAlignment="1"/>
    <xf numFmtId="49" fontId="2" fillId="2" borderId="29" xfId="0" applyNumberFormat="1" applyFont="1" applyFill="1" applyBorder="1" applyAlignment="1"/>
    <xf numFmtId="49" fontId="24" fillId="0" borderId="29" xfId="0" applyNumberFormat="1" applyFont="1" applyFill="1" applyBorder="1" applyAlignment="1">
      <alignment horizontal="left"/>
    </xf>
    <xf numFmtId="49" fontId="24" fillId="2" borderId="29" xfId="0" applyNumberFormat="1" applyFont="1" applyFill="1" applyBorder="1" applyAlignment="1">
      <alignment horizontal="left" wrapText="1"/>
    </xf>
    <xf numFmtId="49" fontId="24" fillId="2" borderId="29" xfId="0" applyNumberFormat="1" applyFont="1" applyFill="1" applyBorder="1" applyAlignment="1">
      <alignment horizontal="left"/>
    </xf>
    <xf numFmtId="49" fontId="2" fillId="0" borderId="29" xfId="0" applyNumberFormat="1" applyFont="1" applyFill="1" applyBorder="1" applyAlignment="1">
      <alignment vertical="top"/>
    </xf>
    <xf numFmtId="0" fontId="2" fillId="2" borderId="29" xfId="0" applyFont="1" applyFill="1" applyBorder="1" applyAlignment="1">
      <alignment vertical="top"/>
    </xf>
    <xf numFmtId="0" fontId="2" fillId="0" borderId="29" xfId="0" applyFont="1" applyFill="1" applyBorder="1" applyAlignment="1"/>
    <xf numFmtId="49" fontId="24" fillId="0" borderId="29" xfId="0" applyNumberFormat="1" applyFont="1" applyFill="1" applyBorder="1" applyAlignment="1">
      <alignment vertical="top"/>
    </xf>
    <xf numFmtId="49" fontId="24" fillId="2" borderId="29" xfId="0" applyNumberFormat="1" applyFont="1" applyFill="1" applyBorder="1" applyAlignment="1">
      <alignment horizontal="left" vertical="top" wrapText="1"/>
    </xf>
    <xf numFmtId="49" fontId="24" fillId="2" borderId="29" xfId="0" applyNumberFormat="1" applyFont="1" applyFill="1" applyBorder="1" applyAlignment="1">
      <alignment vertical="top" wrapText="1"/>
    </xf>
    <xf numFmtId="49" fontId="2" fillId="0" borderId="29" xfId="0" applyNumberFormat="1" applyFont="1" applyFill="1" applyBorder="1" applyAlignment="1"/>
    <xf numFmtId="0" fontId="2" fillId="0" borderId="29" xfId="0" applyNumberFormat="1" applyFont="1" applyFill="1" applyBorder="1" applyAlignment="1"/>
    <xf numFmtId="3" fontId="2" fillId="0" borderId="29" xfId="0" applyNumberFormat="1" applyFont="1" applyFill="1" applyBorder="1" applyAlignment="1">
      <alignment vertical="top"/>
    </xf>
    <xf numFmtId="42" fontId="0" fillId="0" borderId="29" xfId="0" applyNumberFormat="1" applyFont="1" applyFill="1" applyBorder="1" applyAlignment="1"/>
    <xf numFmtId="0" fontId="25" fillId="0" borderId="0" xfId="0" applyFont="1" applyAlignment="1"/>
    <xf numFmtId="49" fontId="9" fillId="2" borderId="29" xfId="0" applyNumberFormat="1" applyFont="1" applyFill="1" applyBorder="1" applyAlignment="1">
      <alignment horizontal="left" vertical="top"/>
    </xf>
    <xf numFmtId="49" fontId="9" fillId="2" borderId="29" xfId="0" applyNumberFormat="1" applyFont="1" applyFill="1" applyBorder="1" applyAlignment="1">
      <alignment horizontal="left" vertical="top" wrapText="1"/>
    </xf>
    <xf numFmtId="0" fontId="32" fillId="0" borderId="29" xfId="0" applyFont="1" applyBorder="1" applyAlignment="1">
      <alignment horizontal="left" vertical="top"/>
    </xf>
    <xf numFmtId="0" fontId="0" fillId="0" borderId="29" xfId="0" applyFont="1" applyBorder="1" applyAlignment="1">
      <alignment horizontal="left" vertical="top" wrapText="1"/>
    </xf>
    <xf numFmtId="0" fontId="0" fillId="0" borderId="29" xfId="0" applyFont="1" applyBorder="1" applyAlignment="1">
      <alignment horizontal="left" vertical="top"/>
    </xf>
    <xf numFmtId="0" fontId="9" fillId="2" borderId="29" xfId="0" applyFont="1" applyFill="1" applyBorder="1" applyAlignment="1">
      <alignment horizontal="left" vertical="top"/>
    </xf>
    <xf numFmtId="0" fontId="2" fillId="2" borderId="29" xfId="0" applyFont="1" applyFill="1" applyBorder="1" applyAlignment="1">
      <alignment horizontal="left" vertical="top" wrapText="1"/>
    </xf>
    <xf numFmtId="0" fontId="2" fillId="2" borderId="29" xfId="0" applyFont="1" applyFill="1" applyBorder="1" applyAlignment="1">
      <alignment horizontal="left" vertical="top"/>
    </xf>
    <xf numFmtId="0" fontId="2" fillId="0" borderId="29" xfId="0" applyFont="1" applyFill="1" applyBorder="1" applyAlignment="1">
      <alignment horizontal="left" vertical="top"/>
    </xf>
    <xf numFmtId="49" fontId="31" fillId="8" borderId="29" xfId="0" applyNumberFormat="1" applyFont="1" applyFill="1" applyBorder="1" applyAlignment="1">
      <alignment horizontal="left" vertical="top" wrapText="1"/>
    </xf>
    <xf numFmtId="0" fontId="2" fillId="0" borderId="29" xfId="0" applyFont="1" applyFill="1" applyBorder="1" applyAlignment="1">
      <alignment horizontal="left" vertical="top" wrapText="1"/>
    </xf>
    <xf numFmtId="0" fontId="2" fillId="2" borderId="29" xfId="0" applyNumberFormat="1" applyFont="1" applyFill="1" applyBorder="1" applyAlignment="1">
      <alignment horizontal="left" vertical="top"/>
    </xf>
    <xf numFmtId="0" fontId="0" fillId="0" borderId="13" xfId="0" applyFont="1" applyBorder="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49" fontId="30" fillId="2" borderId="29" xfId="0" applyNumberFormat="1" applyFont="1" applyFill="1" applyBorder="1" applyAlignment="1">
      <alignment horizontal="left" vertical="top"/>
    </xf>
    <xf numFmtId="49" fontId="2" fillId="0" borderId="29"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xf>
    <xf numFmtId="49" fontId="21" fillId="2" borderId="29" xfId="0" applyNumberFormat="1" applyFont="1" applyFill="1" applyBorder="1" applyAlignment="1">
      <alignment horizontal="left" vertical="top"/>
    </xf>
    <xf numFmtId="49" fontId="9" fillId="0" borderId="29" xfId="0" applyNumberFormat="1" applyFont="1" applyFill="1" applyBorder="1" applyAlignment="1">
      <alignment horizontal="left" vertical="top"/>
    </xf>
    <xf numFmtId="0" fontId="24" fillId="0" borderId="29"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wrapText="1"/>
    </xf>
    <xf numFmtId="49" fontId="2" fillId="0" borderId="29" xfId="0" applyNumberFormat="1" applyFont="1" applyFill="1" applyBorder="1" applyAlignment="1">
      <alignment horizontal="left" vertical="top"/>
    </xf>
    <xf numFmtId="0" fontId="21" fillId="2" borderId="29" xfId="0" applyFont="1" applyFill="1" applyBorder="1" applyAlignment="1">
      <alignment horizontal="left" vertical="top"/>
    </xf>
    <xf numFmtId="0" fontId="30" fillId="2" borderId="29" xfId="0" applyFont="1" applyFill="1" applyBorder="1" applyAlignment="1">
      <alignment horizontal="left" vertical="top"/>
    </xf>
    <xf numFmtId="49" fontId="33" fillId="2" borderId="29" xfId="0" applyNumberFormat="1" applyFont="1" applyFill="1" applyBorder="1" applyAlignment="1">
      <alignment horizontal="left" vertical="top" wrapText="1"/>
    </xf>
    <xf numFmtId="49" fontId="24" fillId="0" borderId="29" xfId="0" applyNumberFormat="1" applyFont="1" applyFill="1" applyBorder="1" applyAlignment="1">
      <alignment horizontal="left" vertical="top" wrapText="1"/>
    </xf>
    <xf numFmtId="0" fontId="9" fillId="2" borderId="29" xfId="0" applyNumberFormat="1" applyFont="1" applyFill="1" applyBorder="1" applyAlignment="1">
      <alignment horizontal="left" vertical="top"/>
    </xf>
    <xf numFmtId="0" fontId="2" fillId="0" borderId="29" xfId="0" applyNumberFormat="1" applyFont="1" applyBorder="1" applyAlignment="1">
      <alignment horizontal="left" vertical="top" wrapText="1"/>
    </xf>
    <xf numFmtId="0" fontId="24" fillId="2" borderId="29" xfId="0" applyNumberFormat="1" applyFont="1" applyFill="1" applyBorder="1" applyAlignment="1">
      <alignment horizontal="left" vertical="top" wrapText="1"/>
    </xf>
    <xf numFmtId="49" fontId="15" fillId="2" borderId="29" xfId="0" applyNumberFormat="1" applyFont="1" applyFill="1" applyBorder="1" applyAlignment="1">
      <alignment horizontal="right" wrapText="1"/>
    </xf>
    <xf numFmtId="42" fontId="0" fillId="0" borderId="29" xfId="0" applyNumberFormat="1" applyFont="1" applyBorder="1" applyAlignment="1">
      <alignment horizontal="left" vertical="top"/>
    </xf>
    <xf numFmtId="42" fontId="2" fillId="0" borderId="29" xfId="0" applyNumberFormat="1" applyFont="1" applyFill="1" applyBorder="1" applyAlignment="1">
      <alignment horizontal="left" vertical="top"/>
    </xf>
    <xf numFmtId="42" fontId="2" fillId="2" borderId="29" xfId="0" applyNumberFormat="1" applyFont="1" applyFill="1" applyBorder="1" applyAlignment="1">
      <alignment horizontal="left" vertical="top"/>
    </xf>
    <xf numFmtId="42" fontId="31" fillId="8" borderId="29" xfId="0" applyNumberFormat="1" applyFont="1" applyFill="1" applyBorder="1" applyAlignment="1">
      <alignment horizontal="left" vertical="top"/>
    </xf>
    <xf numFmtId="42" fontId="21" fillId="2" borderId="29" xfId="0" applyNumberFormat="1" applyFont="1" applyFill="1" applyBorder="1" applyAlignment="1">
      <alignment horizontal="left" vertical="top"/>
    </xf>
    <xf numFmtId="42" fontId="2" fillId="0" borderId="29" xfId="0" applyNumberFormat="1" applyFont="1" applyBorder="1" applyAlignment="1">
      <alignment horizontal="left" vertical="top"/>
    </xf>
    <xf numFmtId="42" fontId="15" fillId="8" borderId="29" xfId="0" applyNumberFormat="1" applyFont="1" applyFill="1" applyBorder="1" applyAlignment="1">
      <alignment horizontal="left" vertical="top"/>
    </xf>
    <xf numFmtId="42" fontId="9" fillId="2" borderId="29" xfId="0" applyNumberFormat="1" applyFont="1" applyFill="1" applyBorder="1" applyAlignment="1">
      <alignment horizontal="left" vertical="top"/>
    </xf>
    <xf numFmtId="42" fontId="2" fillId="0" borderId="0" xfId="0" applyNumberFormat="1" applyFont="1"/>
    <xf numFmtId="42" fontId="15" fillId="2" borderId="29" xfId="0" applyNumberFormat="1" applyFont="1" applyFill="1" applyBorder="1"/>
    <xf numFmtId="42" fontId="0" fillId="0" borderId="0" xfId="0" applyNumberFormat="1" applyFont="1" applyAlignment="1">
      <alignment horizontal="left" vertical="top"/>
    </xf>
    <xf numFmtId="164" fontId="31" fillId="8" borderId="15" xfId="0" applyNumberFormat="1" applyFont="1" applyFill="1" applyBorder="1" applyAlignment="1">
      <alignment horizontal="right" wrapText="1"/>
    </xf>
    <xf numFmtId="0" fontId="24" fillId="0" borderId="29" xfId="0" applyNumberFormat="1" applyFont="1" applyBorder="1" applyAlignment="1">
      <alignment horizontal="left" vertical="top" wrapText="1"/>
    </xf>
    <xf numFmtId="0" fontId="27" fillId="8" borderId="29" xfId="0" applyFont="1" applyFill="1" applyBorder="1" applyAlignment="1">
      <alignment horizontal="left" vertical="top" wrapText="1"/>
    </xf>
    <xf numFmtId="42" fontId="19" fillId="0" borderId="29" xfId="0" applyNumberFormat="1" applyFont="1" applyFill="1" applyBorder="1" applyAlignment="1">
      <alignment horizontal="left" vertical="top" wrapText="1"/>
    </xf>
    <xf numFmtId="42" fontId="0" fillId="0" borderId="29" xfId="0" applyNumberFormat="1" applyFont="1" applyBorder="1" applyAlignment="1">
      <alignment horizontal="center" vertical="top"/>
    </xf>
    <xf numFmtId="42" fontId="3" fillId="8" borderId="29" xfId="0" applyNumberFormat="1" applyFont="1" applyFill="1" applyBorder="1" applyAlignment="1">
      <alignment horizontal="left" vertical="top"/>
    </xf>
    <xf numFmtId="42" fontId="0" fillId="0" borderId="32" xfId="0" applyNumberFormat="1" applyFont="1" applyBorder="1" applyAlignment="1">
      <alignment horizontal="left" vertical="top"/>
    </xf>
    <xf numFmtId="42" fontId="2" fillId="2" borderId="29" xfId="0" applyNumberFormat="1" applyFont="1" applyFill="1" applyBorder="1" applyAlignment="1">
      <alignment vertical="top"/>
    </xf>
    <xf numFmtId="42" fontId="2" fillId="0" borderId="29" xfId="0" applyNumberFormat="1" applyFont="1" applyFill="1" applyBorder="1"/>
    <xf numFmtId="164" fontId="31" fillId="8" borderId="29" xfId="0" applyNumberFormat="1" applyFont="1" applyFill="1" applyBorder="1" applyAlignment="1">
      <alignment horizontal="right" wrapText="1"/>
    </xf>
    <xf numFmtId="42" fontId="31" fillId="8" borderId="29" xfId="0" applyNumberFormat="1" applyFont="1" applyFill="1" applyBorder="1" applyAlignment="1">
      <alignment vertical="top"/>
    </xf>
    <xf numFmtId="42" fontId="2" fillId="0" borderId="29" xfId="0" applyNumberFormat="1" applyFont="1" applyFill="1" applyBorder="1" applyAlignment="1">
      <alignment vertical="top"/>
    </xf>
    <xf numFmtId="42" fontId="9" fillId="0" borderId="29" xfId="0" applyNumberFormat="1" applyFont="1" applyFill="1" applyBorder="1"/>
    <xf numFmtId="42" fontId="31" fillId="2" borderId="29" xfId="0" applyNumberFormat="1" applyFont="1" applyFill="1" applyBorder="1" applyAlignment="1">
      <alignment vertical="top"/>
    </xf>
    <xf numFmtId="0" fontId="25" fillId="0" borderId="0" xfId="0" applyFont="1" applyAlignment="1">
      <alignment horizontal="left" vertical="top" wrapText="1"/>
    </xf>
    <xf numFmtId="42" fontId="2" fillId="2" borderId="29" xfId="0" applyNumberFormat="1" applyFont="1" applyFill="1" applyBorder="1"/>
    <xf numFmtId="42" fontId="31" fillId="0" borderId="29" xfId="0" applyNumberFormat="1" applyFont="1" applyFill="1" applyBorder="1" applyAlignment="1">
      <alignment vertical="top"/>
    </xf>
    <xf numFmtId="49" fontId="2" fillId="0" borderId="32" xfId="0" applyNumberFormat="1" applyFont="1" applyFill="1" applyBorder="1" applyAlignment="1">
      <alignment horizontal="left" vertical="top" wrapText="1"/>
    </xf>
    <xf numFmtId="0" fontId="25" fillId="0" borderId="29" xfId="0" applyFont="1" applyBorder="1" applyAlignment="1">
      <alignment horizontal="left" vertical="top" wrapText="1"/>
    </xf>
    <xf numFmtId="49" fontId="21" fillId="2" borderId="29" xfId="0" applyNumberFormat="1" applyFont="1" applyFill="1" applyBorder="1" applyAlignment="1">
      <alignment horizontal="left" vertical="top" wrapText="1"/>
    </xf>
    <xf numFmtId="0" fontId="21" fillId="2" borderId="29" xfId="0" applyFont="1" applyFill="1" applyBorder="1" applyAlignment="1">
      <alignment horizontal="left" vertical="top" wrapText="1"/>
    </xf>
    <xf numFmtId="0" fontId="31" fillId="10" borderId="29" xfId="0" applyFont="1" applyFill="1" applyBorder="1" applyAlignment="1">
      <alignment horizontal="right" vertical="top" wrapText="1"/>
    </xf>
    <xf numFmtId="0" fontId="2" fillId="0" borderId="29" xfId="0" applyFont="1" applyBorder="1" applyAlignment="1">
      <alignment wrapText="1"/>
    </xf>
    <xf numFmtId="42" fontId="2" fillId="0" borderId="29" xfId="0" applyNumberFormat="1" applyFont="1" applyBorder="1" applyAlignment="1"/>
    <xf numFmtId="0" fontId="31" fillId="7" borderId="29" xfId="0" applyFont="1" applyFill="1" applyBorder="1" applyAlignment="1">
      <alignment horizontal="right" wrapText="1"/>
    </xf>
    <xf numFmtId="42" fontId="31" fillId="7" borderId="29" xfId="0" applyNumberFormat="1" applyFont="1" applyFill="1" applyBorder="1" applyAlignment="1"/>
    <xf numFmtId="0" fontId="15" fillId="0" borderId="29" xfId="0" applyFont="1" applyBorder="1" applyAlignment="1">
      <alignment horizontal="center" wrapText="1"/>
    </xf>
    <xf numFmtId="42" fontId="31" fillId="10" borderId="29" xfId="0" applyNumberFormat="1" applyFont="1" applyFill="1" applyBorder="1" applyAlignment="1"/>
    <xf numFmtId="42" fontId="2" fillId="0" borderId="29" xfId="0" applyNumberFormat="1" applyFont="1" applyBorder="1" applyAlignment="1">
      <alignment vertical="top"/>
    </xf>
    <xf numFmtId="0" fontId="2" fillId="0" borderId="13" xfId="0" applyFont="1" applyFill="1" applyBorder="1" applyAlignment="1"/>
    <xf numFmtId="0" fontId="31" fillId="10" borderId="29" xfId="0" applyFont="1" applyFill="1" applyBorder="1" applyAlignment="1">
      <alignment horizontal="right" wrapText="1"/>
    </xf>
    <xf numFmtId="42" fontId="2" fillId="0" borderId="13" xfId="0" applyNumberFormat="1" applyFont="1" applyFill="1" applyBorder="1" applyAlignment="1"/>
    <xf numFmtId="0" fontId="2" fillId="0" borderId="31" xfId="0" applyFont="1" applyBorder="1" applyAlignment="1">
      <alignment wrapText="1"/>
    </xf>
    <xf numFmtId="42" fontId="2" fillId="0" borderId="31" xfId="0" applyNumberFormat="1" applyFont="1" applyBorder="1" applyAlignment="1"/>
    <xf numFmtId="0" fontId="9" fillId="0" borderId="32" xfId="0" applyFont="1" applyBorder="1" applyAlignment="1">
      <alignment wrapText="1"/>
    </xf>
    <xf numFmtId="0" fontId="9" fillId="0" borderId="32" xfId="0" applyNumberFormat="1" applyFont="1" applyBorder="1" applyAlignment="1">
      <alignment horizontal="center"/>
    </xf>
    <xf numFmtId="0" fontId="2" fillId="0" borderId="13" xfId="0" applyFont="1" applyBorder="1" applyAlignment="1">
      <alignment wrapText="1"/>
    </xf>
    <xf numFmtId="0" fontId="2" fillId="0" borderId="32" xfId="0" applyFont="1" applyBorder="1" applyAlignment="1">
      <alignment wrapText="1"/>
    </xf>
    <xf numFmtId="42" fontId="2" fillId="0" borderId="32" xfId="0" applyNumberFormat="1" applyFont="1" applyBorder="1" applyAlignment="1"/>
    <xf numFmtId="0" fontId="37" fillId="0" borderId="0" xfId="0" applyFont="1" applyAlignment="1"/>
    <xf numFmtId="0" fontId="2" fillId="0" borderId="0" xfId="0" applyFont="1" applyAlignment="1">
      <alignment horizontal="left" wrapText="1"/>
    </xf>
    <xf numFmtId="42" fontId="2" fillId="0" borderId="13" xfId="0" applyNumberFormat="1" applyFont="1" applyBorder="1" applyAlignment="1"/>
    <xf numFmtId="0" fontId="2" fillId="0" borderId="13" xfId="0" applyFont="1" applyBorder="1" applyAlignment="1">
      <alignment vertical="top"/>
    </xf>
    <xf numFmtId="165" fontId="2" fillId="0" borderId="29" xfId="0" applyNumberFormat="1" applyFont="1" applyFill="1" applyBorder="1" applyAlignment="1">
      <alignment horizontal="right"/>
    </xf>
    <xf numFmtId="42" fontId="2" fillId="0" borderId="29" xfId="0" applyNumberFormat="1" applyFont="1" applyFill="1" applyBorder="1" applyAlignment="1">
      <alignment horizontal="right"/>
    </xf>
    <xf numFmtId="0" fontId="0" fillId="0" borderId="34" xfId="0" applyNumberFormat="1" applyFont="1" applyBorder="1" applyAlignment="1"/>
    <xf numFmtId="49" fontId="4" fillId="2" borderId="29"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wrapText="1"/>
    </xf>
    <xf numFmtId="49" fontId="23" fillId="2" borderId="29" xfId="0" applyNumberFormat="1" applyFont="1" applyFill="1" applyBorder="1" applyAlignment="1">
      <alignment horizontal="center" vertical="center" wrapText="1"/>
    </xf>
    <xf numFmtId="42" fontId="0" fillId="0" borderId="29" xfId="0" applyNumberFormat="1" applyFill="1" applyBorder="1"/>
    <xf numFmtId="49" fontId="23" fillId="2" borderId="34" xfId="0" applyNumberFormat="1" applyFont="1" applyFill="1" applyBorder="1" applyAlignment="1">
      <alignment horizontal="center" vertical="center" wrapText="1"/>
    </xf>
    <xf numFmtId="0" fontId="0" fillId="2" borderId="34" xfId="0" applyFont="1" applyFill="1" applyBorder="1" applyAlignment="1"/>
    <xf numFmtId="165" fontId="2" fillId="2" borderId="34" xfId="0" applyNumberFormat="1" applyFont="1" applyFill="1" applyBorder="1" applyAlignment="1">
      <alignment horizontal="right"/>
    </xf>
    <xf numFmtId="0" fontId="0" fillId="2" borderId="13" xfId="0" applyFont="1" applyFill="1" applyBorder="1" applyAlignment="1"/>
    <xf numFmtId="3" fontId="0" fillId="0" borderId="29" xfId="0" applyNumberFormat="1" applyFont="1" applyFill="1" applyBorder="1" applyAlignment="1"/>
    <xf numFmtId="49" fontId="38" fillId="2" borderId="34"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49" fontId="30" fillId="0" borderId="29" xfId="0" applyNumberFormat="1" applyFont="1" applyFill="1" applyBorder="1" applyAlignment="1">
      <alignment horizontal="center" vertical="center" wrapText="1"/>
    </xf>
    <xf numFmtId="49" fontId="19" fillId="0" borderId="29" xfId="0" applyNumberFormat="1" applyFont="1" applyFill="1" applyBorder="1" applyAlignment="1">
      <alignment horizontal="center" vertical="center" wrapText="1"/>
    </xf>
    <xf numFmtId="164" fontId="2" fillId="0" borderId="34" xfId="0" applyNumberFormat="1" applyFont="1" applyFill="1" applyBorder="1" applyAlignment="1"/>
    <xf numFmtId="0" fontId="2" fillId="0" borderId="29" xfId="0" applyFont="1" applyBorder="1" applyAlignment="1"/>
    <xf numFmtId="0" fontId="9" fillId="0" borderId="29" xfId="0" applyNumberFormat="1" applyFont="1" applyBorder="1" applyAlignment="1">
      <alignment horizontal="center" vertical="center" wrapText="1"/>
    </xf>
    <xf numFmtId="42" fontId="2" fillId="0" borderId="29" xfId="0" applyNumberFormat="1" applyFont="1" applyFill="1" applyBorder="1" applyAlignment="1"/>
    <xf numFmtId="42" fontId="2" fillId="0" borderId="34" xfId="0" applyNumberFormat="1" applyFont="1" applyFill="1" applyBorder="1" applyAlignment="1"/>
    <xf numFmtId="42" fontId="9" fillId="0" borderId="29" xfId="0" applyNumberFormat="1" applyFont="1" applyFill="1" applyBorder="1" applyAlignment="1"/>
    <xf numFmtId="42" fontId="9" fillId="0" borderId="34" xfId="0" applyNumberFormat="1" applyFont="1" applyFill="1" applyBorder="1" applyAlignment="1"/>
    <xf numFmtId="42" fontId="2" fillId="2" borderId="29" xfId="0" applyNumberFormat="1" applyFont="1" applyFill="1" applyBorder="1" applyAlignment="1"/>
    <xf numFmtId="42" fontId="21" fillId="0" borderId="29" xfId="0" applyNumberFormat="1" applyFont="1" applyFill="1" applyBorder="1" applyAlignment="1"/>
    <xf numFmtId="42" fontId="2" fillId="0" borderId="34" xfId="0" applyNumberFormat="1" applyFont="1" applyFill="1" applyBorder="1" applyAlignment="1">
      <alignment vertical="top"/>
    </xf>
    <xf numFmtId="42" fontId="9" fillId="0" borderId="29" xfId="0" applyNumberFormat="1" applyFont="1" applyFill="1" applyBorder="1" applyAlignment="1">
      <alignment vertical="top"/>
    </xf>
    <xf numFmtId="42" fontId="9" fillId="0" borderId="34" xfId="0" applyNumberFormat="1" applyFont="1" applyFill="1" applyBorder="1" applyAlignment="1">
      <alignment vertical="top"/>
    </xf>
    <xf numFmtId="42" fontId="2" fillId="2" borderId="34" xfId="0" applyNumberFormat="1" applyFont="1" applyFill="1" applyBorder="1" applyAlignment="1"/>
    <xf numFmtId="42" fontId="2" fillId="0" borderId="34" xfId="0" applyNumberFormat="1" applyFont="1" applyBorder="1" applyAlignment="1"/>
    <xf numFmtId="42" fontId="9" fillId="0" borderId="29" xfId="0" applyNumberFormat="1" applyFont="1" applyBorder="1" applyAlignment="1"/>
    <xf numFmtId="42" fontId="21" fillId="0" borderId="29" xfId="0" applyNumberFormat="1" applyFont="1" applyFill="1" applyBorder="1"/>
    <xf numFmtId="42" fontId="2" fillId="0" borderId="0" xfId="0" applyNumberFormat="1" applyFont="1" applyAlignment="1"/>
    <xf numFmtId="49" fontId="9" fillId="2" borderId="29" xfId="0" applyNumberFormat="1" applyFont="1" applyFill="1" applyBorder="1" applyAlignment="1">
      <alignment horizontal="center" vertical="center"/>
    </xf>
    <xf numFmtId="42" fontId="3" fillId="8" borderId="0" xfId="0" applyNumberFormat="1" applyFont="1" applyFill="1" applyAlignment="1"/>
    <xf numFmtId="42" fontId="3" fillId="8" borderId="29" xfId="0" applyNumberFormat="1" applyFont="1" applyFill="1" applyBorder="1" applyAlignment="1"/>
    <xf numFmtId="0" fontId="0" fillId="0" borderId="34" xfId="0" applyFont="1" applyBorder="1" applyAlignment="1">
      <alignment horizontal="left" vertical="top" wrapText="1"/>
    </xf>
    <xf numFmtId="49" fontId="24" fillId="2" borderId="34" xfId="0" applyNumberFormat="1" applyFont="1" applyFill="1" applyBorder="1" applyAlignment="1">
      <alignment horizontal="left" vertical="top" wrapText="1"/>
    </xf>
    <xf numFmtId="49" fontId="24" fillId="0" borderId="34" xfId="0" applyNumberFormat="1" applyFont="1" applyFill="1" applyBorder="1" applyAlignment="1">
      <alignment horizontal="left" vertical="top" wrapText="1"/>
    </xf>
    <xf numFmtId="164" fontId="31" fillId="8" borderId="16" xfId="0" applyNumberFormat="1" applyFont="1" applyFill="1" applyBorder="1" applyAlignment="1">
      <alignment horizontal="right" wrapText="1"/>
    </xf>
    <xf numFmtId="42" fontId="3" fillId="11" borderId="29" xfId="0" applyNumberFormat="1" applyFont="1" applyFill="1" applyBorder="1" applyAlignment="1"/>
    <xf numFmtId="49" fontId="24" fillId="2" borderId="33" xfId="0" applyNumberFormat="1" applyFont="1" applyFill="1" applyBorder="1" applyAlignment="1">
      <alignment horizontal="left" vertical="top" wrapText="1"/>
    </xf>
    <xf numFmtId="42" fontId="2" fillId="0" borderId="30" xfId="0" applyNumberFormat="1" applyFont="1" applyFill="1" applyBorder="1" applyAlignment="1">
      <alignment vertical="top"/>
    </xf>
    <xf numFmtId="42" fontId="0" fillId="0" borderId="33" xfId="0" applyNumberFormat="1" applyFont="1" applyBorder="1" applyAlignment="1">
      <alignment horizontal="left" vertical="top"/>
    </xf>
    <xf numFmtId="0" fontId="0" fillId="0" borderId="32" xfId="0" applyFont="1" applyBorder="1" applyAlignment="1"/>
    <xf numFmtId="0" fontId="0" fillId="0" borderId="13" xfId="0" applyFont="1" applyBorder="1" applyAlignment="1"/>
    <xf numFmtId="42" fontId="31" fillId="8" borderId="34" xfId="0" applyNumberFormat="1" applyFont="1" applyFill="1" applyBorder="1" applyAlignment="1">
      <alignment vertical="top"/>
    </xf>
    <xf numFmtId="42" fontId="2" fillId="2" borderId="34" xfId="0" applyNumberFormat="1" applyFont="1" applyFill="1" applyBorder="1" applyAlignment="1">
      <alignment vertical="top"/>
    </xf>
    <xf numFmtId="42" fontId="2" fillId="2" borderId="34" xfId="0" applyNumberFormat="1" applyFont="1" applyFill="1" applyBorder="1"/>
    <xf numFmtId="42" fontId="2" fillId="0" borderId="34" xfId="0" applyNumberFormat="1" applyFont="1" applyBorder="1"/>
    <xf numFmtId="42" fontId="2" fillId="8" borderId="12" xfId="0" applyNumberFormat="1" applyFont="1" applyFill="1" applyBorder="1"/>
    <xf numFmtId="42" fontId="0" fillId="8" borderId="29" xfId="0" applyNumberFormat="1" applyFont="1" applyFill="1" applyBorder="1" applyAlignment="1">
      <alignment horizontal="left" vertical="top"/>
    </xf>
    <xf numFmtId="0" fontId="35" fillId="9" borderId="36" xfId="0" applyFont="1" applyFill="1" applyBorder="1" applyAlignment="1">
      <alignment wrapText="1"/>
    </xf>
    <xf numFmtId="0" fontId="2" fillId="9" borderId="37" xfId="0" applyFont="1" applyFill="1" applyBorder="1" applyAlignment="1">
      <alignment wrapText="1"/>
    </xf>
    <xf numFmtId="42" fontId="19" fillId="12" borderId="29" xfId="0" applyNumberFormat="1" applyFont="1" applyFill="1" applyBorder="1" applyAlignment="1">
      <alignment horizontal="center" vertical="center" wrapText="1"/>
    </xf>
    <xf numFmtId="42" fontId="19" fillId="12" borderId="34" xfId="0" applyNumberFormat="1" applyFont="1" applyFill="1" applyBorder="1" applyAlignment="1">
      <alignment horizontal="center" vertical="center" wrapText="1"/>
    </xf>
    <xf numFmtId="0" fontId="38" fillId="12" borderId="29" xfId="0" applyFont="1" applyFill="1" applyBorder="1" applyAlignment="1">
      <alignment horizontal="center" vertical="center"/>
    </xf>
    <xf numFmtId="0" fontId="35" fillId="9" borderId="40" xfId="0" applyNumberFormat="1" applyFont="1" applyFill="1" applyBorder="1" applyAlignment="1">
      <alignment horizontal="center"/>
    </xf>
    <xf numFmtId="0" fontId="35" fillId="9" borderId="39" xfId="0" applyNumberFormat="1" applyFont="1" applyFill="1" applyBorder="1" applyAlignment="1">
      <alignment horizontal="center"/>
    </xf>
    <xf numFmtId="0" fontId="2" fillId="13" borderId="42" xfId="0" applyFont="1" applyFill="1" applyBorder="1" applyAlignment="1"/>
    <xf numFmtId="0" fontId="0" fillId="0" borderId="34" xfId="0" applyFont="1" applyBorder="1" applyAlignment="1"/>
    <xf numFmtId="164" fontId="2" fillId="2" borderId="34" xfId="0" applyNumberFormat="1" applyFont="1" applyFill="1" applyBorder="1" applyAlignment="1"/>
    <xf numFmtId="165" fontId="0" fillId="2" borderId="34" xfId="0" applyNumberFormat="1" applyFont="1" applyFill="1" applyBorder="1" applyAlignment="1">
      <alignment horizontal="left"/>
    </xf>
    <xf numFmtId="165" fontId="0" fillId="0" borderId="29" xfId="0" applyNumberFormat="1" applyFont="1" applyBorder="1" applyAlignment="1"/>
    <xf numFmtId="0" fontId="35" fillId="13" borderId="35" xfId="0" applyFont="1" applyFill="1" applyBorder="1" applyAlignment="1"/>
    <xf numFmtId="0" fontId="2" fillId="0" borderId="31" xfId="0" applyFont="1" applyBorder="1" applyAlignment="1"/>
    <xf numFmtId="0" fontId="2" fillId="13" borderId="35" xfId="0" applyFont="1" applyFill="1" applyBorder="1" applyAlignment="1"/>
    <xf numFmtId="0" fontId="2" fillId="0" borderId="32" xfId="0" applyFont="1" applyBorder="1" applyAlignment="1"/>
    <xf numFmtId="0" fontId="39" fillId="0" borderId="29" xfId="0" applyFont="1" applyFill="1" applyBorder="1" applyAlignment="1"/>
    <xf numFmtId="3" fontId="2" fillId="0" borderId="29" xfId="0" applyNumberFormat="1" applyFont="1" applyFill="1" applyBorder="1"/>
    <xf numFmtId="3" fontId="21" fillId="0" borderId="29" xfId="0" applyNumberFormat="1" applyFont="1" applyFill="1" applyBorder="1"/>
    <xf numFmtId="0" fontId="9" fillId="0" borderId="29" xfId="0" applyNumberFormat="1" applyFont="1" applyBorder="1" applyAlignment="1">
      <alignment horizontal="center" wrapText="1"/>
    </xf>
    <xf numFmtId="0" fontId="2" fillId="14" borderId="29" xfId="0" applyNumberFormat="1" applyFont="1" applyFill="1" applyBorder="1" applyAlignment="1"/>
    <xf numFmtId="164" fontId="2" fillId="14" borderId="29" xfId="0" applyNumberFormat="1" applyFont="1" applyFill="1" applyBorder="1" applyAlignment="1"/>
    <xf numFmtId="42" fontId="2" fillId="14" borderId="0" xfId="0" applyNumberFormat="1" applyFont="1" applyFill="1" applyAlignment="1"/>
    <xf numFmtId="42" fontId="2" fillId="14" borderId="29" xfId="0" applyNumberFormat="1" applyFont="1" applyFill="1" applyBorder="1" applyAlignment="1"/>
    <xf numFmtId="42" fontId="9" fillId="14" borderId="29" xfId="0" applyNumberFormat="1" applyFont="1" applyFill="1" applyBorder="1" applyAlignment="1"/>
    <xf numFmtId="42" fontId="2" fillId="14" borderId="29" xfId="0" applyNumberFormat="1" applyFont="1" applyFill="1" applyBorder="1" applyAlignment="1">
      <alignment vertical="top"/>
    </xf>
    <xf numFmtId="3" fontId="2" fillId="14" borderId="29" xfId="0" applyNumberFormat="1" applyFont="1" applyFill="1" applyBorder="1" applyAlignment="1">
      <alignment vertical="top"/>
    </xf>
    <xf numFmtId="42" fontId="2" fillId="14" borderId="34" xfId="0" applyNumberFormat="1" applyFont="1" applyFill="1" applyBorder="1" applyAlignment="1"/>
    <xf numFmtId="0" fontId="2" fillId="0" borderId="0" xfId="0" applyNumberFormat="1" applyFont="1" applyFill="1" applyAlignment="1"/>
    <xf numFmtId="42" fontId="9" fillId="0" borderId="34" xfId="0" applyNumberFormat="1" applyFont="1" applyBorder="1" applyAlignment="1"/>
    <xf numFmtId="42" fontId="9" fillId="14" borderId="34" xfId="0" applyNumberFormat="1" applyFont="1" applyFill="1" applyBorder="1" applyAlignment="1"/>
    <xf numFmtId="42" fontId="9" fillId="0" borderId="34" xfId="0" applyNumberFormat="1" applyFont="1" applyBorder="1" applyAlignment="1">
      <alignment horizontal="center" wrapText="1"/>
    </xf>
    <xf numFmtId="42" fontId="2" fillId="0" borderId="34" xfId="0" applyNumberFormat="1" applyFont="1" applyBorder="1" applyAlignment="1">
      <alignment vertical="top"/>
    </xf>
    <xf numFmtId="0" fontId="0" fillId="14" borderId="29" xfId="0" applyNumberFormat="1" applyFont="1" applyFill="1" applyBorder="1" applyAlignment="1"/>
    <xf numFmtId="42" fontId="25" fillId="14" borderId="29" xfId="0" applyNumberFormat="1" applyFont="1" applyFill="1" applyBorder="1" applyAlignment="1"/>
    <xf numFmtId="42" fontId="0" fillId="14" borderId="29" xfId="0" applyNumberFormat="1" applyFont="1" applyFill="1" applyBorder="1" applyAlignment="1"/>
    <xf numFmtId="49" fontId="40" fillId="14" borderId="29" xfId="0" applyNumberFormat="1" applyFont="1" applyFill="1" applyBorder="1" applyAlignment="1">
      <alignment horizontal="center" vertical="center" wrapText="1"/>
    </xf>
    <xf numFmtId="49" fontId="9" fillId="0" borderId="29" xfId="0" applyNumberFormat="1" applyFont="1" applyFill="1" applyBorder="1" applyAlignment="1">
      <alignment vertical="top"/>
    </xf>
    <xf numFmtId="0" fontId="7" fillId="0" borderId="29" xfId="0" applyNumberFormat="1" applyFont="1" applyBorder="1" applyAlignment="1">
      <alignment horizontal="center" vertical="center" wrapText="1"/>
    </xf>
    <xf numFmtId="165" fontId="0" fillId="0" borderId="34" xfId="0" applyNumberFormat="1" applyFont="1" applyFill="1" applyBorder="1" applyAlignment="1">
      <alignment horizontal="left"/>
    </xf>
    <xf numFmtId="42" fontId="0" fillId="0" borderId="34" xfId="0" applyNumberFormat="1" applyFont="1" applyBorder="1" applyAlignment="1"/>
    <xf numFmtId="42" fontId="0" fillId="15" borderId="29" xfId="0" applyNumberFormat="1" applyFont="1" applyFill="1" applyBorder="1" applyAlignment="1"/>
    <xf numFmtId="165" fontId="0" fillId="15" borderId="29" xfId="0" applyNumberFormat="1" applyFont="1" applyFill="1" applyBorder="1" applyAlignment="1">
      <alignment horizontal="left"/>
    </xf>
    <xf numFmtId="0" fontId="25" fillId="16" borderId="29" xfId="0" applyFont="1" applyFill="1" applyBorder="1" applyAlignment="1">
      <alignment horizontal="left"/>
    </xf>
    <xf numFmtId="165" fontId="0" fillId="16" borderId="29" xfId="0" applyNumberFormat="1" applyFont="1" applyFill="1" applyBorder="1" applyAlignment="1">
      <alignment horizontal="left"/>
    </xf>
    <xf numFmtId="42" fontId="0" fillId="16" borderId="34" xfId="0" applyNumberFormat="1" applyFont="1" applyFill="1" applyBorder="1" applyAlignment="1"/>
    <xf numFmtId="0" fontId="0" fillId="16" borderId="29" xfId="0" applyFont="1" applyFill="1" applyBorder="1" applyAlignment="1"/>
    <xf numFmtId="0" fontId="27" fillId="16" borderId="29" xfId="0" applyFont="1" applyFill="1" applyBorder="1" applyAlignment="1">
      <alignment horizontal="right"/>
    </xf>
    <xf numFmtId="165" fontId="0" fillId="16" borderId="29" xfId="0" applyNumberFormat="1" applyFont="1" applyFill="1" applyBorder="1" applyAlignment="1"/>
    <xf numFmtId="165" fontId="0" fillId="16" borderId="34" xfId="0" applyNumberFormat="1" applyFont="1" applyFill="1" applyBorder="1" applyAlignment="1"/>
    <xf numFmtId="42" fontId="0" fillId="16" borderId="29" xfId="0" applyNumberFormat="1" applyFont="1" applyFill="1" applyBorder="1" applyAlignment="1"/>
    <xf numFmtId="49" fontId="41" fillId="16" borderId="29" xfId="0" applyNumberFormat="1" applyFont="1" applyFill="1" applyBorder="1" applyAlignment="1">
      <alignment horizontal="right"/>
    </xf>
    <xf numFmtId="0" fontId="2" fillId="10" borderId="29" xfId="0" applyFont="1" applyFill="1" applyBorder="1" applyAlignment="1"/>
    <xf numFmtId="49" fontId="15" fillId="10" borderId="29" xfId="0" applyNumberFormat="1" applyFont="1" applyFill="1" applyBorder="1" applyAlignment="1">
      <alignment horizontal="right"/>
    </xf>
    <xf numFmtId="42" fontId="2" fillId="10" borderId="29" xfId="0" applyNumberFormat="1" applyFont="1" applyFill="1" applyBorder="1" applyAlignment="1"/>
    <xf numFmtId="0" fontId="9" fillId="10" borderId="29" xfId="0" applyFont="1" applyFill="1" applyBorder="1" applyAlignment="1"/>
    <xf numFmtId="0" fontId="9" fillId="10" borderId="29" xfId="0" applyNumberFormat="1" applyFont="1" applyFill="1" applyBorder="1" applyAlignment="1">
      <alignment horizontal="right"/>
    </xf>
    <xf numFmtId="42" fontId="9" fillId="10" borderId="29" xfId="0" applyNumberFormat="1" applyFont="1" applyFill="1" applyBorder="1" applyAlignment="1"/>
    <xf numFmtId="42" fontId="9" fillId="10" borderId="34" xfId="0" applyNumberFormat="1" applyFont="1" applyFill="1" applyBorder="1" applyAlignment="1"/>
    <xf numFmtId="42" fontId="2" fillId="10" borderId="34" xfId="0" applyNumberFormat="1" applyFont="1" applyFill="1" applyBorder="1" applyAlignment="1"/>
    <xf numFmtId="49" fontId="42" fillId="10" borderId="29" xfId="0" applyNumberFormat="1" applyFont="1" applyFill="1" applyBorder="1" applyAlignment="1">
      <alignment horizontal="right"/>
    </xf>
    <xf numFmtId="0" fontId="2" fillId="10" borderId="29" xfId="0" applyNumberFormat="1" applyFont="1" applyFill="1" applyBorder="1" applyAlignment="1"/>
    <xf numFmtId="167" fontId="2" fillId="10" borderId="29" xfId="0" applyNumberFormat="1" applyFont="1" applyFill="1" applyBorder="1" applyAlignment="1"/>
    <xf numFmtId="165" fontId="0" fillId="10" borderId="29" xfId="0" applyNumberFormat="1" applyFont="1" applyFill="1" applyBorder="1" applyAlignment="1">
      <alignment horizontal="left"/>
    </xf>
    <xf numFmtId="165" fontId="0" fillId="10" borderId="29" xfId="0" applyNumberFormat="1" applyFont="1" applyFill="1" applyBorder="1" applyAlignment="1"/>
    <xf numFmtId="0" fontId="2" fillId="16" borderId="29" xfId="0" applyNumberFormat="1" applyFont="1" applyFill="1" applyBorder="1" applyAlignment="1"/>
    <xf numFmtId="49" fontId="15" fillId="16" borderId="29" xfId="0" applyNumberFormat="1" applyFont="1" applyFill="1" applyBorder="1" applyAlignment="1">
      <alignment horizontal="right"/>
    </xf>
    <xf numFmtId="167" fontId="2" fillId="16" borderId="29" xfId="0" applyNumberFormat="1" applyFont="1" applyFill="1" applyBorder="1" applyAlignment="1"/>
    <xf numFmtId="167" fontId="2" fillId="16" borderId="34" xfId="0" applyNumberFormat="1" applyFont="1" applyFill="1" applyBorder="1" applyAlignment="1"/>
    <xf numFmtId="49" fontId="19" fillId="16" borderId="29" xfId="0" applyNumberFormat="1" applyFont="1" applyFill="1" applyBorder="1" applyAlignment="1">
      <alignment horizontal="center" vertical="center" wrapText="1"/>
    </xf>
    <xf numFmtId="49" fontId="19" fillId="16" borderId="33" xfId="0" applyNumberFormat="1" applyFont="1" applyFill="1" applyBorder="1" applyAlignment="1">
      <alignment horizontal="center" vertical="center" wrapText="1"/>
    </xf>
    <xf numFmtId="0" fontId="40" fillId="14" borderId="29" xfId="0" applyNumberFormat="1" applyFont="1" applyFill="1" applyBorder="1" applyAlignment="1">
      <alignment horizontal="center" vertical="center" wrapText="1"/>
    </xf>
    <xf numFmtId="42" fontId="2" fillId="0" borderId="0" xfId="0" applyNumberFormat="1" applyFont="1" applyFill="1" applyAlignment="1"/>
    <xf numFmtId="0" fontId="43" fillId="0" borderId="29" xfId="0" applyNumberFormat="1" applyFont="1" applyFill="1" applyBorder="1" applyAlignment="1">
      <alignment horizontal="center" vertical="center" wrapText="1"/>
    </xf>
    <xf numFmtId="0" fontId="9" fillId="10" borderId="31" xfId="0" applyFont="1" applyFill="1" applyBorder="1" applyAlignment="1"/>
    <xf numFmtId="42" fontId="2" fillId="17" borderId="29" xfId="0" applyNumberFormat="1" applyFont="1" applyFill="1" applyBorder="1" applyAlignment="1"/>
    <xf numFmtId="42" fontId="2" fillId="17" borderId="29" xfId="0" applyNumberFormat="1" applyFont="1" applyFill="1" applyBorder="1" applyAlignment="1">
      <alignment vertical="top"/>
    </xf>
    <xf numFmtId="42" fontId="2" fillId="15" borderId="34" xfId="0" applyNumberFormat="1" applyFont="1" applyFill="1" applyBorder="1" applyAlignment="1"/>
    <xf numFmtId="0" fontId="43" fillId="14" borderId="29" xfId="0" applyNumberFormat="1" applyFont="1" applyFill="1" applyBorder="1" applyAlignment="1">
      <alignment horizontal="center" vertical="center" wrapText="1"/>
    </xf>
    <xf numFmtId="0" fontId="45" fillId="0" borderId="29" xfId="0" applyFont="1" applyBorder="1" applyAlignment="1">
      <alignment horizontal="right" vertical="top" wrapText="1"/>
    </xf>
    <xf numFmtId="0" fontId="31" fillId="0" borderId="29" xfId="0" applyNumberFormat="1" applyFont="1" applyBorder="1" applyAlignment="1">
      <alignment horizontal="right"/>
    </xf>
    <xf numFmtId="0" fontId="2" fillId="0" borderId="50" xfId="0" applyNumberFormat="1" applyFont="1" applyBorder="1" applyAlignment="1"/>
    <xf numFmtId="0" fontId="2" fillId="0" borderId="45" xfId="0" applyNumberFormat="1" applyFont="1" applyBorder="1" applyAlignment="1"/>
    <xf numFmtId="0" fontId="2" fillId="0" borderId="46" xfId="0" applyNumberFormat="1" applyFont="1" applyBorder="1" applyAlignment="1"/>
    <xf numFmtId="0" fontId="2" fillId="0" borderId="47" xfId="0" applyNumberFormat="1" applyFont="1" applyBorder="1" applyAlignment="1"/>
    <xf numFmtId="0" fontId="31" fillId="0" borderId="48" xfId="0" applyFont="1" applyBorder="1" applyAlignment="1">
      <alignment horizontal="right" vertical="top" wrapText="1"/>
    </xf>
    <xf numFmtId="0" fontId="2" fillId="0" borderId="48" xfId="0" applyNumberFormat="1" applyFont="1" applyBorder="1" applyAlignment="1"/>
    <xf numFmtId="42" fontId="2" fillId="0" borderId="48" xfId="0" applyNumberFormat="1" applyFont="1" applyBorder="1" applyAlignment="1">
      <alignment vertical="top"/>
    </xf>
    <xf numFmtId="0" fontId="2" fillId="0" borderId="48" xfId="0" applyNumberFormat="1" applyFont="1" applyFill="1" applyBorder="1" applyAlignment="1"/>
    <xf numFmtId="42" fontId="2" fillId="0" borderId="48" xfId="0" applyNumberFormat="1" applyFont="1" applyBorder="1" applyAlignment="1"/>
    <xf numFmtId="0" fontId="2" fillId="0" borderId="49" xfId="0" applyNumberFormat="1" applyFont="1" applyBorder="1" applyAlignment="1"/>
    <xf numFmtId="0" fontId="2" fillId="0" borderId="43" xfId="0" applyNumberFormat="1" applyFont="1" applyBorder="1" applyAlignment="1"/>
    <xf numFmtId="0" fontId="45" fillId="0" borderId="32" xfId="0" applyFont="1" applyBorder="1" applyAlignment="1">
      <alignment horizontal="right" vertical="top" wrapText="1"/>
    </xf>
    <xf numFmtId="0" fontId="2" fillId="0" borderId="32" xfId="0" applyNumberFormat="1" applyFont="1" applyBorder="1" applyAlignment="1"/>
    <xf numFmtId="42" fontId="2" fillId="0" borderId="32" xfId="0" applyNumberFormat="1" applyFont="1" applyBorder="1" applyAlignment="1">
      <alignment vertical="top"/>
    </xf>
    <xf numFmtId="0" fontId="2" fillId="0" borderId="44" xfId="0" applyNumberFormat="1" applyFont="1" applyBorder="1" applyAlignment="1"/>
    <xf numFmtId="0" fontId="2" fillId="0" borderId="52" xfId="0" applyNumberFormat="1" applyFont="1" applyBorder="1" applyAlignment="1"/>
    <xf numFmtId="0" fontId="44" fillId="14" borderId="53" xfId="0" applyFont="1" applyFill="1" applyBorder="1" applyAlignment="1">
      <alignment horizontal="center" vertical="top" wrapText="1"/>
    </xf>
    <xf numFmtId="0" fontId="2" fillId="14" borderId="53" xfId="0" applyNumberFormat="1" applyFont="1" applyFill="1" applyBorder="1" applyAlignment="1"/>
    <xf numFmtId="42" fontId="2" fillId="14" borderId="53" xfId="0" applyNumberFormat="1" applyFont="1" applyFill="1" applyBorder="1" applyAlignment="1">
      <alignment vertical="top"/>
    </xf>
    <xf numFmtId="42" fontId="2" fillId="14" borderId="53" xfId="0" applyNumberFormat="1" applyFont="1" applyFill="1" applyBorder="1" applyAlignment="1"/>
    <xf numFmtId="0" fontId="2" fillId="14" borderId="54" xfId="0" applyNumberFormat="1" applyFont="1" applyFill="1" applyBorder="1" applyAlignment="1"/>
    <xf numFmtId="49" fontId="9" fillId="14" borderId="29" xfId="0" applyNumberFormat="1" applyFont="1" applyFill="1" applyBorder="1" applyAlignment="1">
      <alignment vertical="top"/>
    </xf>
    <xf numFmtId="49" fontId="9" fillId="14" borderId="29" xfId="0" applyNumberFormat="1" applyFont="1" applyFill="1" applyBorder="1" applyAlignment="1"/>
    <xf numFmtId="0" fontId="2" fillId="14" borderId="29" xfId="0" applyNumberFormat="1" applyFont="1" applyFill="1" applyBorder="1" applyAlignment="1">
      <alignment wrapText="1"/>
    </xf>
    <xf numFmtId="0" fontId="9" fillId="0" borderId="31" xfId="0" applyFont="1" applyFill="1" applyBorder="1" applyAlignment="1"/>
    <xf numFmtId="0" fontId="9" fillId="0" borderId="29" xfId="0" applyNumberFormat="1" applyFont="1" applyFill="1" applyBorder="1" applyAlignment="1">
      <alignment horizontal="right"/>
    </xf>
    <xf numFmtId="49" fontId="19" fillId="2" borderId="29" xfId="0" applyNumberFormat="1" applyFont="1" applyFill="1" applyBorder="1" applyAlignment="1">
      <alignment horizontal="center"/>
    </xf>
    <xf numFmtId="49" fontId="30" fillId="2" borderId="29" xfId="0" applyNumberFormat="1" applyFont="1" applyFill="1" applyBorder="1" applyAlignment="1">
      <alignment horizontal="center" vertical="center"/>
    </xf>
    <xf numFmtId="49" fontId="46" fillId="0" borderId="29" xfId="0" applyNumberFormat="1" applyFont="1" applyFill="1" applyBorder="1" applyAlignment="1">
      <alignment horizontal="center" vertical="center" wrapText="1"/>
    </xf>
    <xf numFmtId="42" fontId="46" fillId="0" borderId="29" xfId="0" applyNumberFormat="1" applyFont="1" applyFill="1" applyBorder="1" applyAlignment="1">
      <alignment horizontal="center" wrapText="1"/>
    </xf>
    <xf numFmtId="0" fontId="2" fillId="14" borderId="29" xfId="0" applyFont="1" applyFill="1" applyBorder="1" applyAlignment="1"/>
    <xf numFmtId="0" fontId="2" fillId="0" borderId="29" xfId="0" applyFont="1" applyFill="1" applyBorder="1" applyAlignment="1">
      <alignment horizontal="left"/>
    </xf>
    <xf numFmtId="42" fontId="2" fillId="0" borderId="33" xfId="0" applyNumberFormat="1" applyFont="1" applyFill="1" applyBorder="1" applyAlignment="1"/>
    <xf numFmtId="44" fontId="2" fillId="0" borderId="0" xfId="0" applyNumberFormat="1" applyFont="1" applyAlignment="1"/>
    <xf numFmtId="0" fontId="2" fillId="16" borderId="29" xfId="0" applyFont="1" applyFill="1" applyBorder="1" applyAlignment="1">
      <alignment horizontal="left"/>
    </xf>
    <xf numFmtId="165" fontId="2" fillId="0" borderId="29" xfId="0" applyNumberFormat="1" applyFont="1" applyFill="1" applyBorder="1" applyAlignment="1">
      <alignment horizontal="left"/>
    </xf>
    <xf numFmtId="0" fontId="2" fillId="16" borderId="29" xfId="0" applyFont="1" applyFill="1" applyBorder="1" applyAlignment="1"/>
    <xf numFmtId="0" fontId="15" fillId="16" borderId="29" xfId="0" applyFont="1" applyFill="1" applyBorder="1" applyAlignment="1">
      <alignment horizontal="right"/>
    </xf>
    <xf numFmtId="42" fontId="43" fillId="0" borderId="29" xfId="0" applyNumberFormat="1" applyFont="1" applyFill="1" applyBorder="1" applyAlignment="1">
      <alignment horizontal="center" wrapText="1"/>
    </xf>
    <xf numFmtId="44" fontId="2" fillId="0" borderId="29" xfId="0" applyNumberFormat="1" applyFont="1" applyFill="1" applyBorder="1" applyAlignment="1"/>
    <xf numFmtId="0" fontId="2" fillId="0" borderId="31" xfId="0" applyNumberFormat="1" applyFont="1" applyBorder="1" applyAlignment="1"/>
    <xf numFmtId="0" fontId="2" fillId="0" borderId="31" xfId="0" applyFont="1" applyFill="1" applyBorder="1" applyAlignment="1"/>
    <xf numFmtId="42" fontId="2" fillId="0" borderId="31" xfId="0" applyNumberFormat="1" applyFont="1" applyFill="1" applyBorder="1" applyAlignment="1"/>
    <xf numFmtId="0" fontId="9" fillId="0" borderId="53" xfId="0" applyNumberFormat="1" applyFont="1" applyBorder="1" applyAlignment="1">
      <alignment horizontal="center"/>
    </xf>
    <xf numFmtId="0" fontId="31" fillId="0" borderId="53" xfId="0" applyFont="1" applyFill="1" applyBorder="1" applyAlignment="1"/>
    <xf numFmtId="42" fontId="31" fillId="0" borderId="53" xfId="0" applyNumberFormat="1" applyFont="1" applyFill="1" applyBorder="1" applyAlignment="1"/>
    <xf numFmtId="0" fontId="31" fillId="0" borderId="13" xfId="0" applyFont="1" applyBorder="1" applyAlignment="1"/>
    <xf numFmtId="0" fontId="31" fillId="0" borderId="51" xfId="0" applyNumberFormat="1" applyFont="1" applyBorder="1" applyAlignment="1">
      <alignment horizontal="right"/>
    </xf>
    <xf numFmtId="165" fontId="2" fillId="0" borderId="51" xfId="0" applyNumberFormat="1" applyFont="1" applyFill="1" applyBorder="1" applyAlignment="1"/>
    <xf numFmtId="42" fontId="2" fillId="0" borderId="51" xfId="0" applyNumberFormat="1" applyFont="1" applyFill="1" applyBorder="1" applyAlignment="1"/>
    <xf numFmtId="0" fontId="31" fillId="0" borderId="29" xfId="0" applyNumberFormat="1" applyFont="1" applyFill="1" applyBorder="1" applyAlignment="1">
      <alignment horizontal="right"/>
    </xf>
    <xf numFmtId="42" fontId="31" fillId="0" borderId="29" xfId="0" applyNumberFormat="1" applyFont="1" applyFill="1" applyBorder="1" applyAlignment="1"/>
    <xf numFmtId="0" fontId="31" fillId="0" borderId="48" xfId="0" applyNumberFormat="1" applyFont="1" applyFill="1" applyBorder="1" applyAlignment="1">
      <alignment horizontal="right"/>
    </xf>
    <xf numFmtId="42" fontId="2" fillId="0" borderId="48" xfId="0" applyNumberFormat="1" applyFont="1" applyFill="1" applyBorder="1" applyAlignment="1"/>
    <xf numFmtId="0" fontId="2" fillId="0" borderId="0" xfId="0" applyFont="1" applyFill="1" applyAlignment="1"/>
    <xf numFmtId="0" fontId="34"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wrapText="1"/>
    </xf>
    <xf numFmtId="42" fontId="36" fillId="9" borderId="38" xfId="0" applyNumberFormat="1" applyFont="1" applyFill="1" applyBorder="1" applyAlignment="1">
      <alignment horizontal="center"/>
    </xf>
    <xf numFmtId="42" fontId="36" fillId="9" borderId="41" xfId="0" applyNumberFormat="1" applyFont="1" applyFill="1" applyBorder="1" applyAlignment="1">
      <alignment horizontal="center"/>
    </xf>
    <xf numFmtId="42" fontId="36" fillId="9" borderId="38" xfId="0" applyNumberFormat="1" applyFont="1" applyFill="1" applyBorder="1" applyAlignment="1">
      <alignment horizontal="center" vertical="center"/>
    </xf>
    <xf numFmtId="42" fontId="36" fillId="9" borderId="41" xfId="0" applyNumberFormat="1" applyFont="1" applyFill="1" applyBorder="1" applyAlignment="1">
      <alignment horizontal="center" vertical="center"/>
    </xf>
  </cellXfs>
  <cellStyles count="218">
    <cellStyle name="Followed Hyperlink" xfId="174" builtinId="9" hidden="1"/>
    <cellStyle name="Followed Hyperlink" xfId="214" builtinId="9" hidden="1"/>
    <cellStyle name="Followed Hyperlink" xfId="200" builtinId="9" hidden="1"/>
    <cellStyle name="Followed Hyperlink" xfId="182" builtinId="9" hidden="1"/>
    <cellStyle name="Followed Hyperlink" xfId="190" builtinId="9" hidden="1"/>
    <cellStyle name="Followed Hyperlink" xfId="86" builtinId="9" hidden="1"/>
    <cellStyle name="Followed Hyperlink" xfId="30" builtinId="9" hidden="1"/>
    <cellStyle name="Followed Hyperlink" xfId="44" builtinId="9" hidden="1"/>
    <cellStyle name="Followed Hyperlink" xfId="70" builtinId="9" hidden="1"/>
    <cellStyle name="Followed Hyperlink" xfId="110" builtinId="9" hidden="1"/>
    <cellStyle name="Followed Hyperlink" xfId="10" builtinId="9" hidden="1"/>
    <cellStyle name="Followed Hyperlink" xfId="18" builtinId="9" hidden="1"/>
    <cellStyle name="Followed Hyperlink" xfId="48" builtinId="9" hidden="1"/>
    <cellStyle name="Followed Hyperlink" xfId="90" builtinId="9" hidden="1"/>
    <cellStyle name="Followed Hyperlink" xfId="154" builtinId="9" hidden="1"/>
    <cellStyle name="Followed Hyperlink" xfId="212" builtinId="9" hidden="1"/>
    <cellStyle name="Followed Hyperlink" xfId="136" builtinId="9" hidden="1"/>
    <cellStyle name="Followed Hyperlink" xfId="180" builtinId="9" hidden="1"/>
    <cellStyle name="Followed Hyperlink" xfId="108" builtinId="9" hidden="1"/>
    <cellStyle name="Followed Hyperlink" xfId="80" builtinId="9" hidden="1"/>
    <cellStyle name="Followed Hyperlink" xfId="104" builtinId="9" hidden="1"/>
    <cellStyle name="Followed Hyperlink" xfId="82" builtinId="9" hidden="1"/>
    <cellStyle name="Followed Hyperlink" xfId="114" builtinId="9" hidden="1"/>
    <cellStyle name="Followed Hyperlink" xfId="162" builtinId="9" hidden="1"/>
    <cellStyle name="Followed Hyperlink" xfId="210" builtinId="9" hidden="1"/>
    <cellStyle name="Followed Hyperlink" xfId="112" builtinId="9" hidden="1"/>
    <cellStyle name="Followed Hyperlink" xfId="144" builtinId="9" hidden="1"/>
    <cellStyle name="Followed Hyperlink" xfId="176" builtinId="9" hidden="1"/>
    <cellStyle name="Followed Hyperlink" xfId="188" builtinId="9" hidden="1"/>
    <cellStyle name="Followed Hyperlink" xfId="156" builtinId="9" hidden="1"/>
    <cellStyle name="Followed Hyperlink" xfId="120" builtinId="9" hidden="1"/>
    <cellStyle name="Followed Hyperlink" xfId="130" builtinId="9" hidden="1"/>
    <cellStyle name="Followed Hyperlink" xfId="12" builtinId="9" hidden="1"/>
    <cellStyle name="Followed Hyperlink" xfId="52" builtinId="9" hidden="1"/>
    <cellStyle name="Followed Hyperlink" xfId="32" builtinId="9" hidden="1"/>
    <cellStyle name="Followed Hyperlink" xfId="2" builtinId="9" hidden="1"/>
    <cellStyle name="Followed Hyperlink" xfId="6" builtinId="9" hidden="1"/>
    <cellStyle name="Followed Hyperlink" xfId="16" builtinId="9" hidden="1"/>
    <cellStyle name="Followed Hyperlink" xfId="14" builtinId="9" hidden="1"/>
    <cellStyle name="Followed Hyperlink" xfId="64" builtinId="9" hidden="1"/>
    <cellStyle name="Followed Hyperlink" xfId="42" builtinId="9" hidden="1"/>
    <cellStyle name="Followed Hyperlink" xfId="38" builtinId="9" hidden="1"/>
    <cellStyle name="Followed Hyperlink" xfId="66" builtinId="9" hidden="1"/>
    <cellStyle name="Followed Hyperlink" xfId="194" builtinId="9" hidden="1"/>
    <cellStyle name="Followed Hyperlink" xfId="164" builtinId="9" hidden="1"/>
    <cellStyle name="Followed Hyperlink" xfId="124" builtinId="9" hidden="1"/>
    <cellStyle name="Followed Hyperlink" xfId="184" builtinId="9" hidden="1"/>
    <cellStyle name="Followed Hyperlink" xfId="152" builtinId="9" hidden="1"/>
    <cellStyle name="Followed Hyperlink" xfId="132" builtinId="9" hidden="1"/>
    <cellStyle name="Followed Hyperlink" xfId="204" builtinId="9" hidden="1"/>
    <cellStyle name="Followed Hyperlink" xfId="178" builtinId="9" hidden="1"/>
    <cellStyle name="Followed Hyperlink" xfId="146" builtinId="9" hidden="1"/>
    <cellStyle name="Followed Hyperlink" xfId="98" builtinId="9" hidden="1"/>
    <cellStyle name="Followed Hyperlink" xfId="84" builtinId="9" hidden="1"/>
    <cellStyle name="Followed Hyperlink" xfId="72" builtinId="9" hidden="1"/>
    <cellStyle name="Followed Hyperlink" xfId="100" builtinId="9" hidden="1"/>
    <cellStyle name="Followed Hyperlink" xfId="172" builtinId="9" hidden="1"/>
    <cellStyle name="Followed Hyperlink" xfId="160" builtinId="9" hidden="1"/>
    <cellStyle name="Followed Hyperlink" xfId="116" builtinId="9" hidden="1"/>
    <cellStyle name="Followed Hyperlink" xfId="186" builtinId="9" hidden="1"/>
    <cellStyle name="Followed Hyperlink" xfId="122" builtinId="9" hidden="1"/>
    <cellStyle name="Followed Hyperlink" xfId="26" builtinId="9" hidden="1"/>
    <cellStyle name="Followed Hyperlink" xfId="54" builtinId="9" hidden="1"/>
    <cellStyle name="Followed Hyperlink" xfId="4" builtinId="9" hidden="1"/>
    <cellStyle name="Followed Hyperlink" xfId="134" builtinId="9" hidden="1"/>
    <cellStyle name="Followed Hyperlink" xfId="94" builtinId="9" hidden="1"/>
    <cellStyle name="Followed Hyperlink" xfId="34" builtinId="9" hidden="1"/>
    <cellStyle name="Followed Hyperlink" xfId="60" builtinId="9" hidden="1"/>
    <cellStyle name="Followed Hyperlink" xfId="50" builtinId="9" hidden="1"/>
    <cellStyle name="Followed Hyperlink" xfId="150" builtinId="9" hidden="1"/>
    <cellStyle name="Followed Hyperlink" xfId="166" builtinId="9" hidden="1"/>
    <cellStyle name="Followed Hyperlink" xfId="206" builtinId="9" hidden="1"/>
    <cellStyle name="Followed Hyperlink" xfId="208" builtinId="9" hidden="1"/>
    <cellStyle name="Followed Hyperlink" xfId="158" builtinId="9" hidden="1"/>
    <cellStyle name="Followed Hyperlink" xfId="198" builtinId="9" hidden="1"/>
    <cellStyle name="Followed Hyperlink" xfId="202" builtinId="9" hidden="1"/>
    <cellStyle name="Followed Hyperlink" xfId="170" builtinId="9" hidden="1"/>
    <cellStyle name="Followed Hyperlink" xfId="138" builtinId="9" hidden="1"/>
    <cellStyle name="Followed Hyperlink" xfId="74" builtinId="9" hidden="1"/>
    <cellStyle name="Followed Hyperlink" xfId="36" builtinId="9" hidden="1"/>
    <cellStyle name="Followed Hyperlink" xfId="58" builtinId="9" hidden="1"/>
    <cellStyle name="Followed Hyperlink" xfId="8" builtinId="9" hidden="1"/>
    <cellStyle name="Followed Hyperlink" xfId="20" builtinId="9" hidden="1"/>
    <cellStyle name="Followed Hyperlink" xfId="142" builtinId="9" hidden="1"/>
    <cellStyle name="Followed Hyperlink" xfId="102" builtinId="9" hidden="1"/>
    <cellStyle name="Followed Hyperlink" xfId="78" builtinId="9" hidden="1"/>
    <cellStyle name="Followed Hyperlink" xfId="24" builtinId="9" hidden="1"/>
    <cellStyle name="Followed Hyperlink" xfId="56" builtinId="9" hidden="1"/>
    <cellStyle name="Followed Hyperlink" xfId="62" builtinId="9" hidden="1"/>
    <cellStyle name="Followed Hyperlink" xfId="46" builtinId="9" hidden="1"/>
    <cellStyle name="Followed Hyperlink" xfId="118" builtinId="9" hidden="1"/>
    <cellStyle name="Followed Hyperlink" xfId="28" builtinId="9" hidden="1"/>
    <cellStyle name="Followed Hyperlink" xfId="40" builtinId="9" hidden="1"/>
    <cellStyle name="Followed Hyperlink" xfId="126" builtinId="9" hidden="1"/>
    <cellStyle name="Followed Hyperlink" xfId="22" builtinId="9" hidden="1"/>
    <cellStyle name="Followed Hyperlink" xfId="106" builtinId="9" hidden="1"/>
    <cellStyle name="Followed Hyperlink" xfId="196" builtinId="9" hidden="1"/>
    <cellStyle name="Followed Hyperlink" xfId="88" builtinId="9" hidden="1"/>
    <cellStyle name="Followed Hyperlink" xfId="140" builtinId="9" hidden="1"/>
    <cellStyle name="Followed Hyperlink" xfId="168" builtinId="9" hidden="1"/>
    <cellStyle name="Followed Hyperlink" xfId="148" builtinId="9" hidden="1"/>
    <cellStyle name="Followed Hyperlink" xfId="128" builtinId="9" hidden="1"/>
    <cellStyle name="Followed Hyperlink" xfId="192" builtinId="9" hidden="1"/>
    <cellStyle name="Followed Hyperlink" xfId="68" builtinId="9" hidden="1"/>
    <cellStyle name="Followed Hyperlink" xfId="92" builtinId="9" hidden="1"/>
    <cellStyle name="Followed Hyperlink" xfId="76" builtinId="9" hidden="1"/>
    <cellStyle name="Followed Hyperlink" xfId="96" builtinId="9" hidden="1"/>
    <cellStyle name="Hyperlink" xfId="51" builtinId="8" hidden="1"/>
    <cellStyle name="Hyperlink" xfId="27" builtinId="8" hidden="1"/>
    <cellStyle name="Hyperlink" xfId="5" builtinId="8" hidden="1"/>
    <cellStyle name="Hyperlink" xfId="39" builtinId="8" hidden="1"/>
    <cellStyle name="Hyperlink" xfId="75" builtinId="8" hidden="1"/>
    <cellStyle name="Hyperlink" xfId="87" builtinId="8" hidden="1"/>
    <cellStyle name="Hyperlink" xfId="65" builtinId="8" hidden="1"/>
    <cellStyle name="Hyperlink" xfId="175" builtinId="8" hidden="1"/>
    <cellStyle name="Hyperlink" xfId="201" builtinId="8" hidden="1"/>
    <cellStyle name="Hyperlink" xfId="209" builtinId="8" hidden="1"/>
    <cellStyle name="Hyperlink" xfId="211" builtinId="8" hidden="1"/>
    <cellStyle name="Hyperlink" xfId="187" builtinId="8" hidden="1"/>
    <cellStyle name="Hyperlink" xfId="203" builtinId="8" hidden="1"/>
    <cellStyle name="Hyperlink" xfId="153" builtinId="8" hidden="1"/>
    <cellStyle name="Hyperlink" xfId="125" builtinId="8" hidden="1"/>
    <cellStyle name="Hyperlink" xfId="129" builtinId="8" hidden="1"/>
    <cellStyle name="Hyperlink" xfId="137" builtinId="8" hidden="1"/>
    <cellStyle name="Hyperlink" xfId="143" builtinId="8" hidden="1"/>
    <cellStyle name="Hyperlink" xfId="145" builtinId="8" hidden="1"/>
    <cellStyle name="Hyperlink" xfId="111" builtinId="8" hidden="1"/>
    <cellStyle name="Hyperlink" xfId="113" builtinId="8" hidden="1"/>
    <cellStyle name="Hyperlink" xfId="119" builtinId="8" hidden="1"/>
    <cellStyle name="Hyperlink" xfId="105" builtinId="8" hidden="1"/>
    <cellStyle name="Hyperlink" xfId="97" builtinId="8" hidden="1"/>
    <cellStyle name="Hyperlink" xfId="101" builtinId="8" hidden="1"/>
    <cellStyle name="Hyperlink" xfId="141" builtinId="8" hidden="1"/>
    <cellStyle name="Hyperlink" xfId="117" builtinId="8" hidden="1"/>
    <cellStyle name="Hyperlink" xfId="109" builtinId="8" hidden="1"/>
    <cellStyle name="Hyperlink" xfId="205" builtinId="8" hidden="1"/>
    <cellStyle name="Hyperlink" xfId="157" builtinId="8" hidden="1"/>
    <cellStyle name="Hyperlink" xfId="161" builtinId="8" hidden="1"/>
    <cellStyle name="Hyperlink" xfId="167" builtinId="8" hidden="1"/>
    <cellStyle name="Hyperlink" xfId="177" builtinId="8" hidden="1"/>
    <cellStyle name="Hyperlink" xfId="181" builtinId="8" hidden="1"/>
    <cellStyle name="Hyperlink" xfId="189" builtinId="8" hidden="1"/>
    <cellStyle name="Hyperlink" xfId="191" builtinId="8" hidden="1"/>
    <cellStyle name="Hyperlink" xfId="199" builtinId="8" hidden="1"/>
    <cellStyle name="Hyperlink" xfId="55" builtinId="8" hidden="1"/>
    <cellStyle name="Hyperlink" xfId="47" builtinId="8" hidden="1"/>
    <cellStyle name="Hyperlink" xfId="107" builtinId="8" hidden="1"/>
    <cellStyle name="Hyperlink" xfId="151" builtinId="8" hidden="1"/>
    <cellStyle name="Hyperlink" xfId="83" builtinId="8" hidden="1"/>
    <cellStyle name="Hyperlink" xfId="73" builtinId="8" hidden="1"/>
    <cellStyle name="Hyperlink" xfId="23" builtinId="8" hidden="1"/>
    <cellStyle name="Hyperlink" xfId="93" builtinId="8" hidden="1"/>
    <cellStyle name="Hyperlink" xfId="171" builtinId="8" hidden="1"/>
    <cellStyle name="Hyperlink" xfId="173" builtinId="8" hidden="1"/>
    <cellStyle name="Hyperlink" xfId="185" builtinId="8" hidden="1"/>
    <cellStyle name="Hyperlink" xfId="165" builtinId="8" hidden="1"/>
    <cellStyle name="Hyperlink" xfId="121" builtinId="8" hidden="1"/>
    <cellStyle name="Hyperlink" xfId="133" builtinId="8" hidden="1"/>
    <cellStyle name="Hyperlink" xfId="103" builtinId="8" hidden="1"/>
    <cellStyle name="Hyperlink" xfId="149" builtinId="8" hidden="1"/>
    <cellStyle name="Hyperlink" xfId="135" builtinId="8" hidden="1"/>
    <cellStyle name="Hyperlink" xfId="197" builtinId="8" hidden="1"/>
    <cellStyle name="Hyperlink" xfId="213" builtinId="8" hidden="1"/>
    <cellStyle name="Hyperlink" xfId="183" builtinId="8" hidden="1"/>
    <cellStyle name="Hyperlink" xfId="29" builtinId="8" hidden="1"/>
    <cellStyle name="Hyperlink" xfId="19" builtinId="8" hidden="1"/>
    <cellStyle name="Hyperlink" xfId="13" builtinId="8" hidden="1"/>
    <cellStyle name="Hyperlink" xfId="7" builtinId="8" hidden="1"/>
    <cellStyle name="Hyperlink" xfId="1" builtinId="8" hidden="1"/>
    <cellStyle name="Hyperlink" xfId="3" builtinId="8" hidden="1"/>
    <cellStyle name="Hyperlink" xfId="33" builtinId="8" hidden="1"/>
    <cellStyle name="Hyperlink" xfId="15" builtinId="8" hidden="1"/>
    <cellStyle name="Hyperlink" xfId="9" builtinId="8" hidden="1"/>
    <cellStyle name="Hyperlink" xfId="81" builtinId="8" hidden="1"/>
    <cellStyle name="Hyperlink" xfId="49" builtinId="8" hidden="1"/>
    <cellStyle name="Hyperlink" xfId="53" builtinId="8" hidden="1"/>
    <cellStyle name="Hyperlink" xfId="61" builtinId="8" hidden="1"/>
    <cellStyle name="Hyperlink" xfId="63" builtinId="8" hidden="1"/>
    <cellStyle name="Hyperlink" xfId="69" builtinId="8" hidden="1"/>
    <cellStyle name="Hyperlink" xfId="71" builtinId="8" hidden="1"/>
    <cellStyle name="Hyperlink" xfId="77" builtinId="8" hidden="1"/>
    <cellStyle name="Hyperlink" xfId="123" builtinId="8" hidden="1"/>
    <cellStyle name="Hyperlink" xfId="115" builtinId="8" hidden="1"/>
    <cellStyle name="Hyperlink" xfId="41" builtinId="8" hidden="1"/>
    <cellStyle name="Hyperlink" xfId="155" builtinId="8" hidden="1"/>
    <cellStyle name="Hyperlink" xfId="147" builtinId="8" hidden="1"/>
    <cellStyle name="Hyperlink" xfId="179" builtinId="8" hidden="1"/>
    <cellStyle name="Hyperlink" xfId="163" builtinId="8" hidden="1"/>
    <cellStyle name="Hyperlink" xfId="57" builtinId="8" hidden="1"/>
    <cellStyle name="Hyperlink" xfId="67" builtinId="8" hidden="1"/>
    <cellStyle name="Hyperlink" xfId="99" builtinId="8" hidden="1"/>
    <cellStyle name="Hyperlink" xfId="131" builtinId="8" hidden="1"/>
    <cellStyle name="Hyperlink" xfId="45" builtinId="8" hidden="1"/>
    <cellStyle name="Hyperlink" xfId="17" builtinId="8" hidden="1"/>
    <cellStyle name="Hyperlink" xfId="85" builtinId="8" hidden="1"/>
    <cellStyle name="Hyperlink" xfId="89" builtinId="8" hidden="1"/>
    <cellStyle name="Hyperlink" xfId="95" builtinId="8" hidden="1"/>
    <cellStyle name="Hyperlink" xfId="91" builtinId="8" hidden="1"/>
    <cellStyle name="Hyperlink" xfId="21" builtinId="8" hidden="1"/>
    <cellStyle name="Hyperlink" xfId="25" builtinId="8" hidden="1"/>
    <cellStyle name="Hyperlink" xfId="31" builtinId="8" hidden="1"/>
    <cellStyle name="Hyperlink" xfId="35" builtinId="8" hidden="1"/>
    <cellStyle name="Hyperlink" xfId="37" builtinId="8" hidden="1"/>
    <cellStyle name="Hyperlink" xfId="11" builtinId="8" hidden="1"/>
    <cellStyle name="Hyperlink" xfId="43" builtinId="8" hidden="1"/>
    <cellStyle name="Hyperlink" xfId="169" builtinId="8" hidden="1"/>
    <cellStyle name="Hyperlink" xfId="159" builtinId="8" hidden="1"/>
    <cellStyle name="Hyperlink" xfId="139" builtinId="8" hidden="1"/>
    <cellStyle name="Hyperlink" xfId="59" builtinId="8" hidden="1"/>
    <cellStyle name="Hyperlink" xfId="79" builtinId="8" hidden="1"/>
    <cellStyle name="Hyperlink" xfId="207" builtinId="8" hidden="1"/>
    <cellStyle name="Hyperlink" xfId="193" builtinId="8" hidden="1"/>
    <cellStyle name="Hyperlink" xfId="195" builtinId="8" hidden="1"/>
    <cellStyle name="Hyperlink" xfId="127" builtinId="8" hidden="1"/>
    <cellStyle name="Normal" xfId="0" builtinId="0"/>
    <cellStyle name="Normal 2" xfId="215" xr:uid="{E3F00F2F-F1C0-45DF-B7A0-37132AACA277}"/>
    <cellStyle name="Normal 3" xfId="216" xr:uid="{7D4CA111-B8EC-4DAC-B578-1B148D33523B}"/>
    <cellStyle name="Normal 4" xfId="217" xr:uid="{79F4D9B2-7E50-4019-8EED-DF4EAD1CB369}"/>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000090"/>
      <rgbColor rgb="FF000080"/>
      <rgbColor rgb="FFFF0000"/>
      <rgbColor rgb="FF800000"/>
      <rgbColor rgb="FF99CCFF"/>
      <rgbColor rgb="FF6711FF"/>
      <rgbColor rgb="FF8064A2"/>
      <rgbColor rgb="FF003300"/>
      <rgbColor rgb="FFCCFFFF"/>
      <rgbColor rgb="FFC0C0C0"/>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FUND PERSONNEL EXPENDITURES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98958333333333"/>
          <c:y val="0.14191616766467063"/>
          <c:w val="0.72725694444444444"/>
          <c:h val="0.8361277445109780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5-9B05-4ACD-A48F-491CEDCF35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9B05-4ACD-A48F-491CEDCF35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9B05-4ACD-A48F-491CEDCF35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B05-4ACD-A48F-491CEDCF35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6-9B05-4ACD-A48F-491CEDCF35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8-9B05-4ACD-A48F-491CEDCF3510}"/>
              </c:ext>
            </c:extLst>
          </c:dPt>
          <c:dLbls>
            <c:dLbl>
              <c:idx val="0"/>
              <c:layout>
                <c:manualLayout>
                  <c:x val="-1.4035433070866141E-2"/>
                  <c:y val="3.2297609505398654E-4"/>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B05-4ACD-A48F-491CEDCF3510}"/>
                </c:ext>
              </c:extLst>
            </c:dLbl>
            <c:dLbl>
              <c:idx val="1"/>
              <c:layout>
                <c:manualLayout>
                  <c:x val="-2.1736111111111237E-2"/>
                  <c:y val="-8.6600028289876944E-3"/>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B05-4ACD-A48F-491CEDCF3510}"/>
                </c:ext>
              </c:extLst>
            </c:dLbl>
            <c:dLbl>
              <c:idx val="2"/>
              <c:layout>
                <c:manualLayout>
                  <c:x val="0.20247922134733159"/>
                  <c:y val="-0.17438807424521036"/>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B05-4ACD-A48F-491CEDCF3510}"/>
                </c:ext>
              </c:extLst>
            </c:dLbl>
            <c:dLbl>
              <c:idx val="3"/>
              <c:layout>
                <c:manualLayout>
                  <c:x val="0"/>
                  <c:y val="-0.16858157700347337"/>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B05-4ACD-A48F-491CEDCF3510}"/>
                </c:ext>
              </c:extLst>
            </c:dLbl>
            <c:dLbl>
              <c:idx val="4"/>
              <c:layout>
                <c:manualLayout>
                  <c:x val="-5.1296615266841643E-2"/>
                  <c:y val="1.838009021327424E-2"/>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B05-4ACD-A48F-491CEDCF3510}"/>
                </c:ext>
              </c:extLst>
            </c:dLbl>
            <c:dLbl>
              <c:idx val="5"/>
              <c:layout>
                <c:manualLayout>
                  <c:x val="4.5941190944881888E-2"/>
                  <c:y val="3.1929841105191102E-3"/>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B05-4ACD-A48F-491CEDCF3510}"/>
                </c:ext>
              </c:extLst>
            </c:dLbl>
            <c:spPr>
              <a:solidFill>
                <a:srgbClr val="FFFFFF"/>
              </a:solidFill>
              <a:ln>
                <a:solidFill>
                  <a:srgbClr val="000000">
                    <a:lumMod val="25000"/>
                    <a:lumOff val="75000"/>
                  </a:srgb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inEnd"/>
            <c:showLegendKey val="1"/>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 Summary'!$A$13:$A$18</c:f>
              <c:strCache>
                <c:ptCount val="6"/>
                <c:pt idx="0">
                  <c:v>SALARIES AND WAGES (ADMIN) </c:v>
                </c:pt>
                <c:pt idx="1">
                  <c:v>PERSONNEL BENEFITS (ADMIN) </c:v>
                </c:pt>
                <c:pt idx="2">
                  <c:v>SALARIES AND WAGES (OPS)</c:v>
                </c:pt>
                <c:pt idx="3">
                  <c:v>PERSONNEL BENEFITS (OPS) </c:v>
                </c:pt>
                <c:pt idx="4">
                  <c:v>SALARIES AND WAGES (OUTREACH) </c:v>
                </c:pt>
                <c:pt idx="5">
                  <c:v>PERSONNEL BENEFITS (OUTREACH) </c:v>
                </c:pt>
              </c:strCache>
            </c:strRef>
          </c:cat>
          <c:val>
            <c:numRef>
              <c:f>' Summary'!$D$13:$D$18</c:f>
              <c:numCache>
                <c:formatCode>_("$"* #,##0_);_("$"* \(#,##0\);_("$"* "-"_);_(@_)</c:formatCode>
                <c:ptCount val="6"/>
                <c:pt idx="0">
                  <c:v>239750</c:v>
                </c:pt>
                <c:pt idx="1">
                  <c:v>112625</c:v>
                </c:pt>
                <c:pt idx="2">
                  <c:v>841700</c:v>
                </c:pt>
                <c:pt idx="3">
                  <c:v>314900</c:v>
                </c:pt>
                <c:pt idx="4">
                  <c:v>129500</c:v>
                </c:pt>
                <c:pt idx="5">
                  <c:v>60430</c:v>
                </c:pt>
              </c:numCache>
            </c:numRef>
          </c:val>
          <c:extLst>
            <c:ext xmlns:c16="http://schemas.microsoft.com/office/drawing/2014/chart" uri="{C3380CC4-5D6E-409C-BE32-E72D297353CC}">
              <c16:uniqueId val="{00000000-9B05-4ACD-A48F-491CEDCF3510}"/>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FUND MATERIALS AND SUPPLIES EXPENDITURES</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031-429C-A90D-183629B92A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031-429C-A90D-183629B92A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F-97AC-4316-88FE-969ED1B93DB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97AC-4316-88FE-969ED1B93DB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031-429C-A90D-183629B92A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1-97AC-4316-88FE-969ED1B93DB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031-429C-A90D-183629B92A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031-429C-A90D-183629B92A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031-429C-A90D-183629B92A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97AC-4316-88FE-969ED1B93DB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A-97AC-4316-88FE-969ED1B93DB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97AC-4316-88FE-969ED1B93DB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E-97AC-4316-88FE-969ED1B93DB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97AC-4316-88FE-969ED1B93DB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0C-97AC-4316-88FE-969ED1B93DB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8-97AC-4316-88FE-969ED1B93DB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7-97AC-4316-88FE-969ED1B93DB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6-97AC-4316-88FE-969ED1B93DB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05-97AC-4316-88FE-969ED1B93DB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04-97AC-4316-88FE-969ED1B93DB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03-97AC-4316-88FE-969ED1B93DB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02-97AC-4316-88FE-969ED1B93DB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D031-429C-A90D-183629B92AF9}"/>
              </c:ext>
            </c:extLst>
          </c:dPt>
          <c:dLbls>
            <c:dLbl>
              <c:idx val="2"/>
              <c:layout>
                <c:manualLayout>
                  <c:x val="3.6887994634473384E-2"/>
                  <c:y val="-0.113977204559088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7AC-4316-88FE-969ED1B93DB7}"/>
                </c:ext>
              </c:extLst>
            </c:dLbl>
            <c:dLbl>
              <c:idx val="3"/>
              <c:layout>
                <c:manualLayout>
                  <c:x val="8.2159624413145546E-2"/>
                  <c:y val="-6.39872025594881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97AC-4316-88FE-969ED1B93DB7}"/>
                </c:ext>
              </c:extLst>
            </c:dLbl>
            <c:dLbl>
              <c:idx val="5"/>
              <c:layout>
                <c:manualLayout>
                  <c:x val="2.1797451374916163E-2"/>
                  <c:y val="3.99920015996800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97AC-4316-88FE-969ED1B93DB7}"/>
                </c:ext>
              </c:extLst>
            </c:dLbl>
            <c:dLbl>
              <c:idx val="9"/>
              <c:layout>
                <c:manualLayout>
                  <c:x val="0.18276324614352771"/>
                  <c:y val="-0.133973205358928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7AC-4316-88FE-969ED1B93DB7}"/>
                </c:ext>
              </c:extLst>
            </c:dLbl>
            <c:dLbl>
              <c:idx val="10"/>
              <c:layout>
                <c:manualLayout>
                  <c:x val="0.35546613011401734"/>
                  <c:y val="-6.5986802639472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7AC-4316-88FE-969ED1B93DB7}"/>
                </c:ext>
              </c:extLst>
            </c:dLbl>
            <c:dLbl>
              <c:idx val="11"/>
              <c:layout>
                <c:manualLayout>
                  <c:x val="0.3470824949698188"/>
                  <c:y val="-1.999600079984003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7AC-4316-88FE-969ED1B93DB7}"/>
                </c:ext>
              </c:extLst>
            </c:dLbl>
            <c:dLbl>
              <c:idx val="12"/>
              <c:layout>
                <c:manualLayout>
                  <c:x val="0.15761234071093219"/>
                  <c:y val="5.9988002399520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97AC-4316-88FE-969ED1B93DB7}"/>
                </c:ext>
              </c:extLst>
            </c:dLbl>
            <c:dLbl>
              <c:idx val="13"/>
              <c:layout>
                <c:manualLayout>
                  <c:x val="1.1737089201877934E-2"/>
                  <c:y val="3.19936012797440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7AC-4316-88FE-969ED1B93DB7}"/>
                </c:ext>
              </c:extLst>
            </c:dLbl>
            <c:dLbl>
              <c:idx val="14"/>
              <c:layout>
                <c:manualLayout>
                  <c:x val="1.6767270288397019E-2"/>
                  <c:y val="-3.799240151969605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97AC-4316-88FE-969ED1B93DB7}"/>
                </c:ext>
              </c:extLst>
            </c:dLbl>
            <c:dLbl>
              <c:idx val="15"/>
              <c:layout>
                <c:manualLayout>
                  <c:x val="-0.15593561368209255"/>
                  <c:y val="3.799240151969605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7AC-4316-88FE-969ED1B93DB7}"/>
                </c:ext>
              </c:extLst>
            </c:dLbl>
            <c:dLbl>
              <c:idx val="16"/>
              <c:layout>
                <c:manualLayout>
                  <c:x val="-0.10228034875922201"/>
                  <c:y val="7.998400319936012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7AC-4316-88FE-969ED1B93DB7}"/>
                </c:ext>
              </c:extLst>
            </c:dLbl>
            <c:dLbl>
              <c:idx val="17"/>
              <c:layout>
                <c:manualLayout>
                  <c:x val="-7.209926224010732E-2"/>
                  <c:y val="-2.999400119976019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7AC-4316-88FE-969ED1B93DB7}"/>
                </c:ext>
              </c:extLst>
            </c:dLbl>
            <c:dLbl>
              <c:idx val="18"/>
              <c:layout>
                <c:manualLayout>
                  <c:x val="-5.1978537894030855E-2"/>
                  <c:y val="-3.19936012797440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7AC-4316-88FE-969ED1B93DB7}"/>
                </c:ext>
              </c:extLst>
            </c:dLbl>
            <c:dLbl>
              <c:idx val="19"/>
              <c:layout>
                <c:manualLayout>
                  <c:x val="-4.803068815902915E-19"/>
                  <c:y val="-8.798240351929621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7AC-4316-88FE-969ED1B93DB7}"/>
                </c:ext>
              </c:extLst>
            </c:dLbl>
            <c:dLbl>
              <c:idx val="20"/>
              <c:layout>
                <c:manualLayout>
                  <c:x val="0"/>
                  <c:y val="-0.113977204559088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7AC-4316-88FE-969ED1B93DB7}"/>
                </c:ext>
              </c:extLst>
            </c:dLbl>
            <c:dLbl>
              <c:idx val="21"/>
              <c:layout>
                <c:manualLayout>
                  <c:x val="3.3534540576793943E-3"/>
                  <c:y val="-0.135972805438912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7AC-4316-88FE-969ED1B93DB7}"/>
                </c:ext>
              </c:extLst>
            </c:dLbl>
            <c:spPr>
              <a:solidFill>
                <a:srgbClr val="FFFFFF"/>
              </a:solidFill>
              <a:ln>
                <a:solidFill>
                  <a:srgbClr val="000000">
                    <a:lumMod val="25000"/>
                    <a:lumOff val="75000"/>
                  </a:srgb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 Summary'!$A$22:$A$44</c:f>
              <c:strCache>
                <c:ptCount val="23"/>
                <c:pt idx="0">
                  <c:v>SUPPLIES - ADMIN</c:v>
                </c:pt>
                <c:pt idx="1">
                  <c:v>PROFESSIONAL SERVICES (ADMIN) </c:v>
                </c:pt>
                <c:pt idx="2">
                  <c:v>COMMUNICATION</c:v>
                </c:pt>
                <c:pt idx="3">
                  <c:v>TRAVEL (ADMIN) </c:v>
                </c:pt>
                <c:pt idx="4">
                  <c:v>INSURANCE PREMIUMS (ADMIN)</c:v>
                </c:pt>
                <c:pt idx="5">
                  <c:v>MISCELLANEOUS </c:v>
                </c:pt>
                <c:pt idx="6">
                  <c:v>SUPPLIES (OPS)</c:v>
                </c:pt>
                <c:pt idx="7">
                  <c:v>FACILITIES </c:v>
                </c:pt>
                <c:pt idx="8">
                  <c:v>SMALL TOOLS AND MINOR EQUIPMENT (ADMIN) </c:v>
                </c:pt>
                <c:pt idx="9">
                  <c:v>PROFESSIONAL SERVICES (OPS)</c:v>
                </c:pt>
                <c:pt idx="10">
                  <c:v>TRAVEL (PROVIDER) </c:v>
                </c:pt>
                <c:pt idx="11">
                  <c:v>INSURANCE PREMIUMS (OPS)</c:v>
                </c:pt>
                <c:pt idx="12">
                  <c:v>GEMT (REIMBURSEMENTS)</c:v>
                </c:pt>
                <c:pt idx="13">
                  <c:v>SUPPLIES (OUTREACH) </c:v>
                </c:pt>
                <c:pt idx="14">
                  <c:v>PROFESSIONAL SERVICES (OUTREACH)</c:v>
                </c:pt>
                <c:pt idx="15">
                  <c:v>MISCELLANEOUS (OUTREACH)</c:v>
                </c:pt>
                <c:pt idx="16">
                  <c:v>SUPPLIES / SMALL TOOLS (STATION)</c:v>
                </c:pt>
                <c:pt idx="17">
                  <c:v> INSURANCE (STATION) </c:v>
                </c:pt>
                <c:pt idx="18">
                  <c:v>UTILITIES (STATION)</c:v>
                </c:pt>
                <c:pt idx="19">
                  <c:v>REPAIRS AND MAINTENANCE (STATION)</c:v>
                </c:pt>
                <c:pt idx="20">
                  <c:v>EQUIPMENT, REPAIRS, ETC. (OPS) </c:v>
                </c:pt>
                <c:pt idx="21">
                  <c:v>PROFESSIONAL SERVICES (OPS)</c:v>
                </c:pt>
                <c:pt idx="22">
                  <c:v>CAPITAL INVESTMENT </c:v>
                </c:pt>
              </c:strCache>
            </c:strRef>
          </c:cat>
          <c:val>
            <c:numRef>
              <c:f>' Summary'!$D$22:$D$44</c:f>
              <c:numCache>
                <c:formatCode>_("$"* #,##0_);_("$"* \(#,##0\);_("$"* "-"_);_(@_)</c:formatCode>
                <c:ptCount val="23"/>
                <c:pt idx="0">
                  <c:v>10000</c:v>
                </c:pt>
                <c:pt idx="1">
                  <c:v>89800</c:v>
                </c:pt>
                <c:pt idx="2">
                  <c:v>13000</c:v>
                </c:pt>
                <c:pt idx="3">
                  <c:v>1000</c:v>
                </c:pt>
                <c:pt idx="4">
                  <c:v>18625</c:v>
                </c:pt>
                <c:pt idx="5">
                  <c:v>10950</c:v>
                </c:pt>
                <c:pt idx="6">
                  <c:v>57100</c:v>
                </c:pt>
                <c:pt idx="7">
                  <c:v>9000</c:v>
                </c:pt>
                <c:pt idx="8">
                  <c:v>99000</c:v>
                </c:pt>
                <c:pt idx="9">
                  <c:v>126000</c:v>
                </c:pt>
                <c:pt idx="10">
                  <c:v>900</c:v>
                </c:pt>
                <c:pt idx="11">
                  <c:v>14660</c:v>
                </c:pt>
                <c:pt idx="12">
                  <c:v>140000</c:v>
                </c:pt>
                <c:pt idx="13">
                  <c:v>10000</c:v>
                </c:pt>
                <c:pt idx="14">
                  <c:v>2500</c:v>
                </c:pt>
                <c:pt idx="15">
                  <c:v>20000</c:v>
                </c:pt>
                <c:pt idx="16">
                  <c:v>7000</c:v>
                </c:pt>
                <c:pt idx="17">
                  <c:v>4900</c:v>
                </c:pt>
                <c:pt idx="18">
                  <c:v>21800</c:v>
                </c:pt>
                <c:pt idx="19">
                  <c:v>10000</c:v>
                </c:pt>
                <c:pt idx="20">
                  <c:v>37000</c:v>
                </c:pt>
                <c:pt idx="21">
                  <c:v>4000</c:v>
                </c:pt>
                <c:pt idx="22">
                  <c:v>730209.88</c:v>
                </c:pt>
              </c:numCache>
            </c:numRef>
          </c:val>
          <c:extLst>
            <c:ext xmlns:c16="http://schemas.microsoft.com/office/drawing/2014/chart" uri="{C3380CC4-5D6E-409C-BE32-E72D297353CC}">
              <c16:uniqueId val="{00000000-97AC-4316-88FE-969ED1B93DB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236220</xdr:colOff>
      <xdr:row>1</xdr:row>
      <xdr:rowOff>0</xdr:rowOff>
    </xdr:from>
    <xdr:to>
      <xdr:col>5</xdr:col>
      <xdr:colOff>807720</xdr:colOff>
      <xdr:row>38</xdr:row>
      <xdr:rowOff>160020</xdr:rowOff>
    </xdr:to>
    <xdr:graphicFrame macro="">
      <xdr:nvGraphicFramePr>
        <xdr:cNvPr id="3" name="Chart 2">
          <a:extLst>
            <a:ext uri="{FF2B5EF4-FFF2-40B4-BE49-F238E27FC236}">
              <a16:creationId xmlns:a16="http://schemas.microsoft.com/office/drawing/2014/main" id="{C27B1928-B0A2-4DFF-A61F-99352F371F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243840</xdr:colOff>
      <xdr:row>40</xdr:row>
      <xdr:rowOff>156210</xdr:rowOff>
    </xdr:from>
    <xdr:to>
      <xdr:col>5</xdr:col>
      <xdr:colOff>1074420</xdr:colOff>
      <xdr:row>78</xdr:row>
      <xdr:rowOff>137160</xdr:rowOff>
    </xdr:to>
    <xdr:graphicFrame macro="">
      <xdr:nvGraphicFramePr>
        <xdr:cNvPr id="4" name="Chart 3">
          <a:extLst>
            <a:ext uri="{FF2B5EF4-FFF2-40B4-BE49-F238E27FC236}">
              <a16:creationId xmlns:a16="http://schemas.microsoft.com/office/drawing/2014/main" id="{B37F9655-9F0E-41AC-BDE7-EB44FAF3B6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9"/>
  <sheetViews>
    <sheetView workbookViewId="0"/>
  </sheetViews>
  <sheetFormatPr defaultColWidth="8.85546875" defaultRowHeight="14.1" customHeight="1" x14ac:dyDescent="0.2"/>
  <cols>
    <col min="1" max="1" width="8.85546875" style="35" customWidth="1"/>
    <col min="2" max="2" width="31.42578125" style="35" customWidth="1"/>
    <col min="3" max="3" width="10.28515625" style="57" bestFit="1" customWidth="1"/>
    <col min="4" max="4" width="10.28515625" style="35" bestFit="1" customWidth="1"/>
    <col min="5" max="5" width="9" style="35" customWidth="1"/>
    <col min="6" max="6" width="9.7109375" style="35" customWidth="1"/>
    <col min="7" max="7" width="9.42578125" style="35" customWidth="1"/>
    <col min="8" max="9" width="9.7109375" style="35" customWidth="1"/>
    <col min="10" max="256" width="8.85546875" style="35" customWidth="1"/>
  </cols>
  <sheetData>
    <row r="1" spans="1:9" ht="15.75" customHeight="1" x14ac:dyDescent="0.25">
      <c r="A1" s="1" t="s">
        <v>0</v>
      </c>
      <c r="B1" s="2"/>
      <c r="C1" s="2"/>
      <c r="D1" s="2"/>
      <c r="E1" s="2"/>
      <c r="F1" s="2"/>
      <c r="G1" s="2"/>
      <c r="H1" s="2"/>
      <c r="I1" s="2"/>
    </row>
    <row r="2" spans="1:9" ht="15" customHeight="1" x14ac:dyDescent="0.25">
      <c r="A2" s="3" t="s">
        <v>11</v>
      </c>
      <c r="B2" s="2"/>
      <c r="C2" s="2"/>
      <c r="D2" s="2"/>
      <c r="E2" s="2"/>
      <c r="F2" s="2"/>
      <c r="G2" s="2"/>
      <c r="H2" s="2"/>
      <c r="I2" s="2"/>
    </row>
    <row r="3" spans="1:9" ht="13.7" customHeight="1" x14ac:dyDescent="0.2">
      <c r="A3" s="28"/>
      <c r="B3" s="2"/>
      <c r="C3" s="2"/>
      <c r="D3" s="2"/>
      <c r="E3" s="2"/>
      <c r="F3" s="2"/>
      <c r="G3" s="2"/>
      <c r="H3" s="2"/>
      <c r="I3" s="2"/>
    </row>
    <row r="4" spans="1:9" ht="13.7" customHeight="1" x14ac:dyDescent="0.2">
      <c r="A4" s="28"/>
      <c r="B4" s="2"/>
      <c r="C4" s="2"/>
      <c r="D4" s="2"/>
      <c r="E4" s="2"/>
      <c r="F4" s="2"/>
      <c r="G4" s="2"/>
      <c r="H4" s="2"/>
      <c r="I4" s="2"/>
    </row>
    <row r="5" spans="1:9" ht="15.75" customHeight="1" x14ac:dyDescent="0.2">
      <c r="A5" s="4"/>
      <c r="B5" s="5"/>
      <c r="C5" s="5"/>
      <c r="D5" s="5"/>
      <c r="E5" s="5"/>
      <c r="F5" s="6"/>
      <c r="G5" s="5"/>
      <c r="H5" s="5"/>
      <c r="I5" s="5"/>
    </row>
    <row r="6" spans="1:9" ht="27" customHeight="1" x14ac:dyDescent="0.2">
      <c r="A6" s="7"/>
      <c r="B6" s="8" t="s">
        <v>1</v>
      </c>
      <c r="C6" s="9" t="s">
        <v>12</v>
      </c>
      <c r="D6" s="9" t="s">
        <v>13</v>
      </c>
      <c r="E6" s="9" t="s">
        <v>14</v>
      </c>
      <c r="F6" s="10" t="s">
        <v>15</v>
      </c>
      <c r="G6" s="9" t="s">
        <v>16</v>
      </c>
      <c r="H6" s="9" t="s">
        <v>17</v>
      </c>
      <c r="I6" s="9" t="s">
        <v>18</v>
      </c>
    </row>
    <row r="7" spans="1:9" ht="12.75" customHeight="1" x14ac:dyDescent="0.2">
      <c r="A7" s="36"/>
      <c r="B7" s="36"/>
      <c r="C7" s="37"/>
      <c r="D7" s="37"/>
      <c r="E7" s="37"/>
      <c r="F7" s="38"/>
      <c r="G7" s="37"/>
      <c r="H7" s="37"/>
      <c r="I7" s="37"/>
    </row>
    <row r="8" spans="1:9" ht="15" customHeight="1" x14ac:dyDescent="0.25">
      <c r="A8" s="14" t="s">
        <v>19</v>
      </c>
      <c r="B8" s="2"/>
      <c r="C8" s="2"/>
      <c r="D8" s="2"/>
      <c r="E8" s="2"/>
      <c r="F8" s="2"/>
      <c r="G8" s="2"/>
      <c r="H8" s="11"/>
      <c r="I8" s="11"/>
    </row>
    <row r="9" spans="1:9" ht="15" customHeight="1" x14ac:dyDescent="0.25">
      <c r="A9" s="24"/>
      <c r="B9" s="2"/>
      <c r="C9" s="12"/>
      <c r="D9" s="12"/>
      <c r="E9" s="12"/>
      <c r="F9" s="12"/>
      <c r="G9" s="12"/>
      <c r="H9" s="13"/>
      <c r="I9" s="13"/>
    </row>
    <row r="10" spans="1:9" ht="13.7" customHeight="1" x14ac:dyDescent="0.2">
      <c r="A10" s="14" t="s">
        <v>4</v>
      </c>
      <c r="B10" s="2"/>
      <c r="C10" s="39">
        <v>0</v>
      </c>
      <c r="D10" s="39">
        <v>0</v>
      </c>
      <c r="E10" s="39">
        <v>0</v>
      </c>
      <c r="F10" s="39">
        <v>0</v>
      </c>
      <c r="G10" s="39">
        <v>0</v>
      </c>
      <c r="H10" s="39">
        <v>0</v>
      </c>
      <c r="I10" s="39">
        <v>0</v>
      </c>
    </row>
    <row r="11" spans="1:9" ht="15" customHeight="1" x14ac:dyDescent="0.25">
      <c r="A11" s="2"/>
      <c r="B11" s="2"/>
      <c r="C11" s="31"/>
      <c r="D11" s="31"/>
      <c r="E11" s="31"/>
      <c r="F11" s="31"/>
      <c r="G11" s="31"/>
      <c r="H11" s="31"/>
      <c r="I11" s="31"/>
    </row>
    <row r="12" spans="1:9" ht="15" customHeight="1" x14ac:dyDescent="0.25">
      <c r="A12" s="14" t="s">
        <v>5</v>
      </c>
      <c r="B12" s="2"/>
      <c r="C12" s="32"/>
      <c r="D12" s="32"/>
      <c r="E12" s="32"/>
      <c r="F12" s="32"/>
      <c r="G12" s="32"/>
      <c r="H12" s="32"/>
      <c r="I12" s="32"/>
    </row>
    <row r="13" spans="1:9" ht="15" customHeight="1" x14ac:dyDescent="0.25">
      <c r="A13" s="2"/>
      <c r="B13" s="3" t="s">
        <v>20</v>
      </c>
      <c r="C13" s="16">
        <v>0</v>
      </c>
      <c r="D13" s="16">
        <v>0</v>
      </c>
      <c r="E13" s="16">
        <v>0</v>
      </c>
      <c r="F13" s="16">
        <v>0</v>
      </c>
      <c r="G13" s="16">
        <v>0</v>
      </c>
      <c r="H13" s="16">
        <v>0</v>
      </c>
      <c r="I13" s="16">
        <v>0</v>
      </c>
    </row>
    <row r="14" spans="1:9" ht="15" customHeight="1" x14ac:dyDescent="0.25">
      <c r="A14" s="2"/>
      <c r="B14" s="3" t="s">
        <v>21</v>
      </c>
      <c r="C14" s="16">
        <v>0</v>
      </c>
      <c r="D14" s="16">
        <v>0</v>
      </c>
      <c r="E14" s="16">
        <v>0</v>
      </c>
      <c r="F14" s="16">
        <v>0</v>
      </c>
      <c r="G14" s="16">
        <v>0</v>
      </c>
      <c r="H14" s="16">
        <v>0</v>
      </c>
      <c r="I14" s="16">
        <v>0</v>
      </c>
    </row>
    <row r="15" spans="1:9" ht="15" customHeight="1" x14ac:dyDescent="0.25">
      <c r="A15" s="2"/>
      <c r="B15" s="3" t="s">
        <v>6</v>
      </c>
      <c r="C15" s="16">
        <v>0</v>
      </c>
      <c r="D15" s="16">
        <v>0</v>
      </c>
      <c r="E15" s="16">
        <v>0</v>
      </c>
      <c r="F15" s="16">
        <v>0</v>
      </c>
      <c r="G15" s="16">
        <v>0</v>
      </c>
      <c r="H15" s="16">
        <v>0</v>
      </c>
      <c r="I15" s="16">
        <v>0</v>
      </c>
    </row>
    <row r="16" spans="1:9" ht="15" customHeight="1" x14ac:dyDescent="0.25">
      <c r="A16" s="17"/>
      <c r="B16" s="18" t="s">
        <v>22</v>
      </c>
      <c r="C16" s="16">
        <v>0</v>
      </c>
      <c r="D16" s="19">
        <v>0</v>
      </c>
      <c r="E16" s="19">
        <v>0</v>
      </c>
      <c r="F16" s="19">
        <v>0</v>
      </c>
      <c r="G16" s="19">
        <v>0</v>
      </c>
      <c r="H16" s="19">
        <v>0</v>
      </c>
      <c r="I16" s="19">
        <v>0</v>
      </c>
    </row>
    <row r="17" spans="1:256" ht="15" customHeight="1" x14ac:dyDescent="0.25">
      <c r="A17" s="20"/>
      <c r="B17" s="21" t="s">
        <v>23</v>
      </c>
      <c r="C17" s="22">
        <f>SUM(C13:C16)+C10</f>
        <v>0</v>
      </c>
      <c r="D17" s="22">
        <f t="shared" ref="D17:I17" si="0">SUM(D13:D16)+D10</f>
        <v>0</v>
      </c>
      <c r="E17" s="22">
        <f t="shared" si="0"/>
        <v>0</v>
      </c>
      <c r="F17" s="22">
        <f t="shared" si="0"/>
        <v>0</v>
      </c>
      <c r="G17" s="22">
        <f t="shared" si="0"/>
        <v>0</v>
      </c>
      <c r="H17" s="22">
        <f t="shared" si="0"/>
        <v>0</v>
      </c>
      <c r="I17" s="22">
        <f t="shared" si="0"/>
        <v>0</v>
      </c>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row>
    <row r="18" spans="1:256" ht="15" customHeight="1" x14ac:dyDescent="0.25">
      <c r="A18" s="23"/>
      <c r="B18" s="23"/>
      <c r="C18" s="31"/>
      <c r="D18" s="31"/>
      <c r="E18" s="31"/>
      <c r="F18" s="31"/>
      <c r="G18" s="31"/>
      <c r="H18" s="31"/>
      <c r="I18" s="31"/>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row>
    <row r="19" spans="1:256" ht="15" customHeight="1" x14ac:dyDescent="0.25">
      <c r="A19" s="14" t="s">
        <v>24</v>
      </c>
      <c r="B19" s="2"/>
      <c r="C19" s="40"/>
      <c r="D19" s="40"/>
      <c r="E19" s="32"/>
      <c r="F19" s="32"/>
      <c r="G19" s="32"/>
      <c r="H19" s="32"/>
      <c r="I19" s="32"/>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row>
    <row r="20" spans="1:256" ht="15" customHeight="1" x14ac:dyDescent="0.25">
      <c r="A20" s="2"/>
      <c r="B20" s="3" t="s">
        <v>25</v>
      </c>
      <c r="C20" s="64">
        <v>0</v>
      </c>
      <c r="D20" s="64">
        <v>0</v>
      </c>
      <c r="E20" s="64">
        <v>0</v>
      </c>
      <c r="F20" s="64">
        <v>0</v>
      </c>
      <c r="G20" s="64">
        <v>0</v>
      </c>
      <c r="H20" s="64">
        <v>0</v>
      </c>
      <c r="I20" s="65">
        <v>0</v>
      </c>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row>
    <row r="21" spans="1:256" ht="15" customHeight="1" x14ac:dyDescent="0.25">
      <c r="A21" s="17"/>
      <c r="B21" s="18" t="s">
        <v>26</v>
      </c>
      <c r="C21" s="63">
        <v>0</v>
      </c>
      <c r="D21" s="63">
        <v>0</v>
      </c>
      <c r="E21" s="63">
        <v>0</v>
      </c>
      <c r="F21" s="63">
        <v>0</v>
      </c>
      <c r="G21" s="63">
        <v>0</v>
      </c>
      <c r="H21" s="63">
        <v>0</v>
      </c>
      <c r="I21" s="66">
        <v>0</v>
      </c>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row>
    <row r="22" spans="1:256" ht="15" customHeight="1" x14ac:dyDescent="0.25">
      <c r="A22" s="17"/>
      <c r="B22" s="18" t="s">
        <v>27</v>
      </c>
      <c r="C22" s="67">
        <v>0</v>
      </c>
      <c r="D22" s="67">
        <v>0</v>
      </c>
      <c r="E22" s="67">
        <v>0</v>
      </c>
      <c r="F22" s="67">
        <v>0</v>
      </c>
      <c r="G22" s="67">
        <v>0</v>
      </c>
      <c r="H22" s="67">
        <v>0</v>
      </c>
      <c r="I22" s="68">
        <v>0</v>
      </c>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row>
    <row r="23" spans="1:256" ht="15" customHeight="1" x14ac:dyDescent="0.25">
      <c r="A23" s="20"/>
      <c r="B23" s="21" t="s">
        <v>28</v>
      </c>
      <c r="C23" s="22">
        <f>SUM(C20:C22)</f>
        <v>0</v>
      </c>
      <c r="D23" s="22">
        <f t="shared" ref="D23:I23" si="1">SUM(D20:D22)</f>
        <v>0</v>
      </c>
      <c r="E23" s="22">
        <f t="shared" si="1"/>
        <v>0</v>
      </c>
      <c r="F23" s="22">
        <f t="shared" si="1"/>
        <v>0</v>
      </c>
      <c r="G23" s="22">
        <f t="shared" si="1"/>
        <v>0</v>
      </c>
      <c r="H23" s="22">
        <f t="shared" si="1"/>
        <v>0</v>
      </c>
      <c r="I23" s="22">
        <f t="shared" si="1"/>
        <v>0</v>
      </c>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row>
    <row r="24" spans="1:256" ht="15" customHeight="1" x14ac:dyDescent="0.25">
      <c r="A24" s="23"/>
      <c r="B24" s="23"/>
      <c r="C24" s="25"/>
      <c r="D24" s="25"/>
      <c r="E24" s="25"/>
      <c r="F24" s="25"/>
      <c r="G24" s="25"/>
      <c r="H24" s="26"/>
      <c r="I24" s="25"/>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row>
    <row r="25" spans="1:256" ht="15" customHeight="1" x14ac:dyDescent="0.25">
      <c r="A25" s="14" t="s">
        <v>29</v>
      </c>
      <c r="B25" s="41"/>
      <c r="C25" s="42">
        <f>C17-C23</f>
        <v>0</v>
      </c>
      <c r="D25" s="42">
        <f t="shared" ref="D25:I25" si="2">D17-D23</f>
        <v>0</v>
      </c>
      <c r="E25" s="42">
        <f t="shared" si="2"/>
        <v>0</v>
      </c>
      <c r="F25" s="42">
        <f t="shared" si="2"/>
        <v>0</v>
      </c>
      <c r="G25" s="42">
        <f t="shared" si="2"/>
        <v>0</v>
      </c>
      <c r="H25" s="42">
        <f t="shared" si="2"/>
        <v>0</v>
      </c>
      <c r="I25" s="42">
        <f t="shared" si="2"/>
        <v>0</v>
      </c>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row>
    <row r="26" spans="1:256" ht="15" customHeight="1" x14ac:dyDescent="0.25">
      <c r="A26" s="17"/>
      <c r="B26" s="17"/>
      <c r="C26" s="43"/>
      <c r="D26" s="43"/>
      <c r="E26" s="43"/>
      <c r="F26" s="43"/>
      <c r="G26" s="43"/>
      <c r="H26" s="43"/>
      <c r="I26" s="43"/>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row>
    <row r="27" spans="1:256" ht="15" customHeight="1" x14ac:dyDescent="0.25">
      <c r="A27" s="20"/>
      <c r="B27" s="29" t="s">
        <v>7</v>
      </c>
      <c r="C27" s="30">
        <f>C23+C25</f>
        <v>0</v>
      </c>
      <c r="D27" s="30">
        <f t="shared" ref="D27:I27" si="3">D23+D25</f>
        <v>0</v>
      </c>
      <c r="E27" s="30">
        <f t="shared" si="3"/>
        <v>0</v>
      </c>
      <c r="F27" s="30">
        <f t="shared" si="3"/>
        <v>0</v>
      </c>
      <c r="G27" s="30">
        <f t="shared" si="3"/>
        <v>0</v>
      </c>
      <c r="H27" s="30">
        <f t="shared" si="3"/>
        <v>0</v>
      </c>
      <c r="I27" s="30">
        <f t="shared" si="3"/>
        <v>0</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row>
    <row r="28" spans="1:256" ht="13.7" customHeight="1" x14ac:dyDescent="0.2">
      <c r="A28" s="23"/>
      <c r="B28" s="23"/>
      <c r="C28" s="15"/>
      <c r="D28" s="15"/>
      <c r="E28" s="15"/>
      <c r="F28" s="15"/>
      <c r="G28" s="15"/>
      <c r="H28" s="15"/>
      <c r="I28" s="15"/>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row>
    <row r="29" spans="1:256" ht="15" customHeight="1" x14ac:dyDescent="0.25">
      <c r="A29" s="33" t="s">
        <v>8</v>
      </c>
      <c r="B29" s="34"/>
      <c r="C29" s="27">
        <f>C17-C27</f>
        <v>0</v>
      </c>
      <c r="D29" s="27">
        <f t="shared" ref="D29:I29" si="4">D17-D27</f>
        <v>0</v>
      </c>
      <c r="E29" s="27">
        <f t="shared" si="4"/>
        <v>0</v>
      </c>
      <c r="F29" s="27">
        <f t="shared" si="4"/>
        <v>0</v>
      </c>
      <c r="G29" s="27">
        <f t="shared" si="4"/>
        <v>0</v>
      </c>
      <c r="H29" s="27">
        <f t="shared" si="4"/>
        <v>0</v>
      </c>
      <c r="I29" s="27">
        <f t="shared" si="4"/>
        <v>0</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sheetData>
  <phoneticPr fontId="18" type="noConversion"/>
  <pageMargins left="0.7" right="0.7" top="0.75" bottom="0.75" header="0.3" footer="0.3"/>
  <pageSetup firstPageNumber="10" orientation="portrait" useFirstPageNumber="1" r:id="rId1"/>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0B9F-5BC2-D24E-8408-7B998A96C391}">
  <sheetPr>
    <tabColor rgb="FFFFFF00"/>
  </sheetPr>
  <dimension ref="A1:IU39"/>
  <sheetViews>
    <sheetView workbookViewId="0"/>
  </sheetViews>
  <sheetFormatPr defaultColWidth="8.85546875" defaultRowHeight="14.1" customHeight="1" x14ac:dyDescent="0.25"/>
  <cols>
    <col min="1" max="1" width="23.140625" style="72" customWidth="1"/>
    <col min="2" max="2" width="24.7109375" style="72" customWidth="1"/>
    <col min="3" max="3" width="34.85546875" style="72" customWidth="1"/>
    <col min="4" max="4" width="17.7109375" style="72" customWidth="1"/>
    <col min="5" max="255" width="8.85546875" style="72"/>
    <col min="256" max="16384" width="8.85546875" style="73"/>
  </cols>
  <sheetData>
    <row r="1" spans="1:255" ht="60" customHeight="1" thickTop="1" thickBot="1" x14ac:dyDescent="0.3">
      <c r="A1" s="70" t="s">
        <v>51</v>
      </c>
      <c r="B1" s="70" t="s">
        <v>34</v>
      </c>
      <c r="C1" s="50" t="s">
        <v>35</v>
      </c>
      <c r="D1" s="71" t="s">
        <v>36</v>
      </c>
    </row>
    <row r="2" spans="1:255" ht="15.6" customHeight="1" x14ac:dyDescent="0.25">
      <c r="A2" s="74"/>
      <c r="B2" s="53"/>
      <c r="C2" s="53"/>
      <c r="D2" s="75"/>
    </row>
    <row r="3" spans="1:255" ht="13.7" customHeight="1" x14ac:dyDescent="0.25">
      <c r="A3" s="76" t="s">
        <v>52</v>
      </c>
      <c r="B3" s="77" t="s">
        <v>53</v>
      </c>
      <c r="C3" s="82" t="s">
        <v>54</v>
      </c>
      <c r="D3" s="77"/>
    </row>
    <row r="4" spans="1:255" ht="15" x14ac:dyDescent="0.25">
      <c r="A4" s="41"/>
      <c r="B4" s="3"/>
      <c r="C4" s="55"/>
      <c r="D4" s="11"/>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56</v>
      </c>
      <c r="B8" s="41"/>
      <c r="C8" s="56"/>
      <c r="D8" s="11"/>
    </row>
    <row r="9" spans="1:255" ht="15" x14ac:dyDescent="0.25">
      <c r="A9" s="62" t="s">
        <v>57</v>
      </c>
      <c r="B9" s="41" t="s">
        <v>46</v>
      </c>
      <c r="C9" s="56" t="s">
        <v>58</v>
      </c>
      <c r="D9" s="11">
        <v>4700</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row>
    <row r="10" spans="1:255" ht="15" x14ac:dyDescent="0.25">
      <c r="A10" s="62" t="s">
        <v>59</v>
      </c>
      <c r="B10" s="41" t="s">
        <v>60</v>
      </c>
      <c r="C10" s="56"/>
      <c r="D10" s="11">
        <v>0</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row>
    <row r="11" spans="1:255" ht="15" x14ac:dyDescent="0.25">
      <c r="A11" s="62" t="s">
        <v>59</v>
      </c>
      <c r="B11" s="41" t="s">
        <v>61</v>
      </c>
      <c r="C11" s="56" t="s">
        <v>62</v>
      </c>
      <c r="D11" s="11">
        <v>40000</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c r="IS11" s="73"/>
      <c r="IT11" s="73"/>
      <c r="IU11" s="73"/>
    </row>
    <row r="12" spans="1:255" ht="15" x14ac:dyDescent="0.25">
      <c r="A12" s="62" t="s">
        <v>63</v>
      </c>
      <c r="B12" s="41" t="s">
        <v>64</v>
      </c>
      <c r="C12" s="56" t="s">
        <v>58</v>
      </c>
      <c r="D12" s="11">
        <v>6500</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row>
    <row r="13" spans="1:255" ht="15" x14ac:dyDescent="0.25">
      <c r="A13" s="62" t="s">
        <v>65</v>
      </c>
      <c r="B13" s="41" t="s">
        <v>66</v>
      </c>
      <c r="C13" s="56" t="s">
        <v>58</v>
      </c>
      <c r="D13" s="11">
        <v>7800</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row>
    <row r="14" spans="1:255" ht="15" customHeight="1" x14ac:dyDescent="0.25">
      <c r="A14" s="79" t="s">
        <v>67</v>
      </c>
      <c r="B14" s="78" t="s">
        <v>47</v>
      </c>
      <c r="C14" s="72" t="s">
        <v>58</v>
      </c>
      <c r="D14" s="69">
        <v>9200</v>
      </c>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row>
    <row r="15" spans="1:255" ht="14.1" customHeight="1" x14ac:dyDescent="0.25">
      <c r="A15" s="80" t="s">
        <v>68</v>
      </c>
      <c r="B15" s="72" t="s">
        <v>69</v>
      </c>
      <c r="C15" s="72" t="s">
        <v>58</v>
      </c>
      <c r="D15" s="69">
        <v>19000</v>
      </c>
    </row>
    <row r="16" spans="1:255" ht="14.1" customHeight="1" x14ac:dyDescent="0.25">
      <c r="A16" s="80" t="s">
        <v>70</v>
      </c>
      <c r="B16" s="72" t="s">
        <v>71</v>
      </c>
      <c r="C16" s="72" t="s">
        <v>72</v>
      </c>
      <c r="D16" s="69">
        <v>10000</v>
      </c>
    </row>
    <row r="17" spans="1:8" ht="14.1" customHeight="1" x14ac:dyDescent="0.25">
      <c r="A17" s="80" t="s">
        <v>73</v>
      </c>
      <c r="B17" s="72" t="s">
        <v>74</v>
      </c>
      <c r="C17" s="72" t="s">
        <v>72</v>
      </c>
      <c r="D17" s="69">
        <v>28000</v>
      </c>
    </row>
    <row r="18" spans="1:8" ht="14.1" customHeight="1" x14ac:dyDescent="0.25">
      <c r="A18" s="80" t="s">
        <v>75</v>
      </c>
      <c r="B18" s="72" t="s">
        <v>76</v>
      </c>
      <c r="C18" s="72" t="s">
        <v>77</v>
      </c>
      <c r="D18" s="69">
        <v>3000</v>
      </c>
    </row>
    <row r="19" spans="1:8" ht="14.1" customHeight="1" x14ac:dyDescent="0.25">
      <c r="A19" s="80" t="s">
        <v>78</v>
      </c>
      <c r="B19" s="72" t="s">
        <v>79</v>
      </c>
      <c r="C19" s="72" t="s">
        <v>58</v>
      </c>
      <c r="D19" s="69">
        <v>1000</v>
      </c>
    </row>
    <row r="20" spans="1:8" ht="14.1" customHeight="1" x14ac:dyDescent="0.25">
      <c r="A20" s="81" t="s">
        <v>80</v>
      </c>
      <c r="B20" s="72" t="s">
        <v>81</v>
      </c>
      <c r="C20" s="72" t="s">
        <v>82</v>
      </c>
      <c r="D20" s="69">
        <v>23000</v>
      </c>
    </row>
    <row r="21" spans="1:8" ht="14.1" customHeight="1" x14ac:dyDescent="0.25">
      <c r="A21" s="81" t="s">
        <v>83</v>
      </c>
      <c r="B21" s="72" t="s">
        <v>49</v>
      </c>
      <c r="C21" s="72" t="s">
        <v>82</v>
      </c>
      <c r="D21" s="72">
        <v>800</v>
      </c>
    </row>
    <row r="22" spans="1:8" ht="14.1" customHeight="1" x14ac:dyDescent="0.25">
      <c r="A22" s="81" t="s">
        <v>84</v>
      </c>
      <c r="B22" s="72" t="s">
        <v>50</v>
      </c>
      <c r="C22" s="72" t="s">
        <v>82</v>
      </c>
      <c r="D22" s="69">
        <v>6500</v>
      </c>
    </row>
    <row r="23" spans="1:8" ht="14.1" customHeight="1" x14ac:dyDescent="0.25">
      <c r="A23" s="81" t="s">
        <v>85</v>
      </c>
      <c r="B23" s="72" t="s">
        <v>86</v>
      </c>
      <c r="C23" s="72" t="s">
        <v>72</v>
      </c>
      <c r="D23" s="69">
        <v>2000</v>
      </c>
    </row>
    <row r="24" spans="1:8" ht="14.1" customHeight="1" x14ac:dyDescent="0.25">
      <c r="A24" s="81" t="s">
        <v>87</v>
      </c>
      <c r="B24" s="72" t="s">
        <v>88</v>
      </c>
      <c r="C24" s="72" t="s">
        <v>72</v>
      </c>
      <c r="D24" s="69">
        <v>9000</v>
      </c>
    </row>
    <row r="25" spans="1:8" ht="14.1" customHeight="1" x14ac:dyDescent="0.25">
      <c r="A25" s="81" t="s">
        <v>89</v>
      </c>
      <c r="B25" s="72" t="s">
        <v>90</v>
      </c>
      <c r="C25" s="72" t="s">
        <v>91</v>
      </c>
      <c r="D25" s="69">
        <v>7300</v>
      </c>
    </row>
    <row r="26" spans="1:8" ht="14.1" customHeight="1" x14ac:dyDescent="0.25">
      <c r="A26" s="81" t="s">
        <v>92</v>
      </c>
      <c r="B26" s="72" t="s">
        <v>93</v>
      </c>
      <c r="D26" s="69">
        <v>1500</v>
      </c>
    </row>
    <row r="27" spans="1:8" ht="14.1" customHeight="1" x14ac:dyDescent="0.25">
      <c r="A27" s="81" t="s">
        <v>92</v>
      </c>
      <c r="B27" s="72" t="s">
        <v>94</v>
      </c>
      <c r="C27" s="72" t="s">
        <v>95</v>
      </c>
      <c r="D27" s="69">
        <v>11000</v>
      </c>
      <c r="H27" s="72" t="s">
        <v>96</v>
      </c>
    </row>
    <row r="28" spans="1:8" ht="14.1" customHeight="1" x14ac:dyDescent="0.25">
      <c r="A28" s="81" t="s">
        <v>97</v>
      </c>
      <c r="B28" s="72" t="s">
        <v>98</v>
      </c>
      <c r="D28" s="69">
        <v>10254</v>
      </c>
    </row>
    <row r="29" spans="1:8" ht="14.1" customHeight="1" x14ac:dyDescent="0.25">
      <c r="A29" s="81" t="s">
        <v>99</v>
      </c>
      <c r="B29" s="72" t="s">
        <v>100</v>
      </c>
    </row>
    <row r="30" spans="1:8" ht="14.1" customHeight="1" x14ac:dyDescent="0.25">
      <c r="A30" s="81" t="s">
        <v>101</v>
      </c>
      <c r="B30" s="72" t="s">
        <v>102</v>
      </c>
      <c r="D30" s="69">
        <v>25000</v>
      </c>
    </row>
    <row r="31" spans="1:8" ht="14.1" customHeight="1" x14ac:dyDescent="0.25">
      <c r="A31" s="81" t="s">
        <v>103</v>
      </c>
      <c r="B31" s="72" t="s">
        <v>104</v>
      </c>
    </row>
    <row r="32" spans="1:8" ht="14.1" customHeight="1" x14ac:dyDescent="0.25">
      <c r="A32" s="81" t="s">
        <v>105</v>
      </c>
      <c r="B32" s="72" t="s">
        <v>106</v>
      </c>
    </row>
    <row r="39" spans="3:4" ht="14.1" customHeight="1" x14ac:dyDescent="0.25">
      <c r="C39" s="61" t="s">
        <v>55</v>
      </c>
      <c r="D39" s="11">
        <f>SUM(D9:D38)</f>
        <v>225554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U13"/>
  <sheetViews>
    <sheetView workbookViewId="0"/>
  </sheetViews>
  <sheetFormatPr defaultColWidth="8.85546875" defaultRowHeight="14.1" customHeight="1" x14ac:dyDescent="0.2"/>
  <cols>
    <col min="1" max="1" width="4.42578125" style="57" customWidth="1"/>
    <col min="2" max="2" width="24.7109375" style="57" customWidth="1"/>
    <col min="3" max="3" width="34.85546875" style="57" customWidth="1"/>
    <col min="4" max="4" width="17.7109375" style="57" customWidth="1"/>
    <col min="5" max="255" width="8.85546875" style="57" customWidth="1"/>
  </cols>
  <sheetData>
    <row r="1" spans="1:255" ht="60" customHeight="1" x14ac:dyDescent="0.25">
      <c r="A1" s="49" t="s">
        <v>51</v>
      </c>
      <c r="B1" s="49" t="s">
        <v>34</v>
      </c>
      <c r="C1" s="50" t="s">
        <v>35</v>
      </c>
      <c r="D1" s="51" t="s">
        <v>36</v>
      </c>
    </row>
    <row r="2" spans="1:255" ht="15.6" customHeight="1" x14ac:dyDescent="0.25">
      <c r="A2" s="58"/>
      <c r="B2" s="52"/>
      <c r="C2" s="53"/>
      <c r="D2" s="54"/>
    </row>
    <row r="3" spans="1:255" ht="13.7" customHeight="1" x14ac:dyDescent="0.2">
      <c r="A3" s="59" t="s">
        <v>107</v>
      </c>
      <c r="B3" s="23"/>
      <c r="C3" s="60"/>
      <c r="D3" s="23"/>
    </row>
    <row r="4" spans="1:255" ht="150" x14ac:dyDescent="0.25">
      <c r="A4" s="41"/>
      <c r="B4" s="3" t="s">
        <v>108</v>
      </c>
      <c r="C4" s="55" t="s">
        <v>109</v>
      </c>
      <c r="D4" s="11" t="s">
        <v>110</v>
      </c>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111</v>
      </c>
      <c r="B8" s="41"/>
      <c r="C8" s="56"/>
      <c r="D8" s="11"/>
    </row>
    <row r="9" spans="1:255" ht="15" x14ac:dyDescent="0.25">
      <c r="A9" s="62"/>
      <c r="B9" s="41"/>
      <c r="C9" s="56"/>
      <c r="D9" s="11"/>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62"/>
      <c r="B10" s="41"/>
      <c r="C10" s="56"/>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62"/>
      <c r="B11" s="41"/>
      <c r="C11" s="56"/>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62"/>
      <c r="B12" s="41"/>
      <c r="C12" s="56"/>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61" t="s">
        <v>55</v>
      </c>
      <c r="D13" s="11">
        <f>SUM(D9:D12)</f>
        <v>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honeticPr fontId="18" type="noConversion"/>
  <pageMargins left="0.7" right="0.7" top="0.75" bottom="0.75" header="0.3" footer="0.3"/>
  <pageSetup firstPageNumber="6" orientation="portrait" useFirstPageNumber="1" r:id="rId1"/>
  <headerFooter>
    <oddFooter>&amp;C&amp;"Helvetica,Regular"&amp;12&amp;K000000&amp;P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ECCF-6AC2-4169-839B-EAE72507A60B}">
  <dimension ref="A1:IU13"/>
  <sheetViews>
    <sheetView workbookViewId="0"/>
  </sheetViews>
  <sheetFormatPr defaultColWidth="8.85546875" defaultRowHeight="14.1" customHeight="1" x14ac:dyDescent="0.2"/>
  <cols>
    <col min="1" max="1" width="4.42578125" style="57" customWidth="1"/>
    <col min="2" max="2" width="24.7109375" style="57" customWidth="1"/>
    <col min="3" max="3" width="34.85546875" style="57" customWidth="1"/>
    <col min="4" max="4" width="17.7109375" style="57" customWidth="1"/>
    <col min="5" max="255" width="8.85546875" style="57"/>
  </cols>
  <sheetData>
    <row r="1" spans="1:255" ht="60" customHeight="1" thickTop="1" thickBot="1" x14ac:dyDescent="0.3">
      <c r="A1" s="49" t="s">
        <v>51</v>
      </c>
      <c r="B1" s="49" t="s">
        <v>34</v>
      </c>
      <c r="C1" s="50" t="s">
        <v>35</v>
      </c>
      <c r="D1" s="51" t="s">
        <v>36</v>
      </c>
    </row>
    <row r="2" spans="1:255" ht="15.6" customHeight="1" x14ac:dyDescent="0.25">
      <c r="A2" s="58"/>
      <c r="B2" s="52"/>
      <c r="C2" s="53"/>
      <c r="D2" s="54"/>
    </row>
    <row r="3" spans="1:255" ht="13.7" customHeight="1" x14ac:dyDescent="0.2">
      <c r="A3" s="59" t="s">
        <v>112</v>
      </c>
      <c r="B3" s="23"/>
      <c r="C3" s="60"/>
      <c r="D3" s="23"/>
    </row>
    <row r="4" spans="1:255" ht="15" x14ac:dyDescent="0.25">
      <c r="A4" s="41"/>
      <c r="B4" s="3" t="s">
        <v>113</v>
      </c>
      <c r="C4" s="55"/>
      <c r="D4" s="11"/>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114</v>
      </c>
      <c r="B8" s="41"/>
      <c r="C8" s="56"/>
      <c r="D8" s="11"/>
    </row>
    <row r="9" spans="1:255" ht="75" x14ac:dyDescent="0.25">
      <c r="A9" s="62"/>
      <c r="B9" s="41" t="s">
        <v>115</v>
      </c>
      <c r="C9" s="56" t="s">
        <v>116</v>
      </c>
      <c r="D9" s="11">
        <v>270000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62"/>
      <c r="B10" s="41"/>
      <c r="C10" s="56"/>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62"/>
      <c r="B11" s="41"/>
      <c r="C11" s="56"/>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62"/>
      <c r="B12" s="41"/>
      <c r="C12" s="56"/>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61" t="s">
        <v>55</v>
      </c>
      <c r="D13" s="11">
        <f>SUM(D9:D12)</f>
        <v>270000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29535-416D-4AF5-BF59-584B0220FAE4}">
  <dimension ref="A1:J31"/>
  <sheetViews>
    <sheetView workbookViewId="0"/>
  </sheetViews>
  <sheetFormatPr defaultColWidth="17.28515625" defaultRowHeight="12.75" x14ac:dyDescent="0.2"/>
  <sheetData>
    <row r="1" spans="1:10" ht="15" x14ac:dyDescent="0.2">
      <c r="A1" s="227" t="s">
        <v>580</v>
      </c>
    </row>
    <row r="2" spans="1:10" ht="15" x14ac:dyDescent="0.2">
      <c r="A2" s="227"/>
    </row>
    <row r="3" spans="1:10" ht="15" customHeight="1" x14ac:dyDescent="0.2">
      <c r="A3" s="421" t="s">
        <v>583</v>
      </c>
      <c r="B3" s="421"/>
      <c r="C3" s="421"/>
      <c r="D3" s="421"/>
      <c r="E3" s="421"/>
    </row>
    <row r="4" spans="1:10" ht="15" customHeight="1" x14ac:dyDescent="0.2">
      <c r="A4" s="421"/>
      <c r="B4" s="421"/>
      <c r="C4" s="421"/>
      <c r="D4" s="421"/>
      <c r="E4" s="421"/>
    </row>
    <row r="5" spans="1:10" ht="15" customHeight="1" x14ac:dyDescent="0.2">
      <c r="A5" s="421"/>
      <c r="B5" s="421"/>
      <c r="C5" s="421"/>
      <c r="D5" s="421"/>
      <c r="E5" s="421"/>
    </row>
    <row r="6" spans="1:10" ht="15" customHeight="1" x14ac:dyDescent="0.25">
      <c r="A6" s="228"/>
      <c r="B6" s="228"/>
      <c r="C6" s="228"/>
      <c r="D6" s="228"/>
      <c r="E6" s="228"/>
    </row>
    <row r="7" spans="1:10" ht="15" customHeight="1" x14ac:dyDescent="0.25">
      <c r="A7" s="421" t="s">
        <v>582</v>
      </c>
      <c r="B7" s="421"/>
      <c r="C7" s="421"/>
      <c r="D7" s="421"/>
      <c r="E7" s="421"/>
    </row>
    <row r="8" spans="1:10" ht="15" customHeight="1" x14ac:dyDescent="0.25">
      <c r="A8" s="228"/>
      <c r="B8" s="228"/>
      <c r="C8" s="228"/>
      <c r="D8" s="228"/>
      <c r="E8" s="228"/>
    </row>
    <row r="9" spans="1:10" ht="15" x14ac:dyDescent="0.2">
      <c r="A9" s="227" t="s">
        <v>581</v>
      </c>
    </row>
    <row r="10" spans="1:10" ht="15" x14ac:dyDescent="0.2">
      <c r="A10" s="227"/>
    </row>
    <row r="11" spans="1:10" ht="14.45" customHeight="1" x14ac:dyDescent="0.2">
      <c r="A11" s="420" t="s">
        <v>577</v>
      </c>
      <c r="B11" s="420"/>
      <c r="C11" s="420"/>
      <c r="D11" s="420"/>
      <c r="E11" s="420"/>
      <c r="F11" s="145"/>
      <c r="G11" s="145"/>
      <c r="H11" s="145"/>
      <c r="I11" s="145"/>
      <c r="J11" s="145"/>
    </row>
    <row r="12" spans="1:10" x14ac:dyDescent="0.2">
      <c r="A12" s="420"/>
      <c r="B12" s="420"/>
      <c r="C12" s="420"/>
      <c r="D12" s="420"/>
      <c r="E12" s="420"/>
      <c r="F12" s="145"/>
      <c r="G12" s="145"/>
      <c r="H12" s="145"/>
      <c r="I12" s="145"/>
      <c r="J12" s="145"/>
    </row>
    <row r="13" spans="1:10" x14ac:dyDescent="0.2">
      <c r="A13" s="145"/>
      <c r="B13" s="145"/>
      <c r="C13" s="145"/>
      <c r="D13" s="145"/>
      <c r="E13" s="145"/>
      <c r="F13" s="145"/>
      <c r="G13" s="145"/>
      <c r="H13" s="145"/>
      <c r="I13" s="145"/>
      <c r="J13" s="145"/>
    </row>
    <row r="14" spans="1:10" ht="14.45" customHeight="1" x14ac:dyDescent="0.2">
      <c r="A14" s="420" t="s">
        <v>578</v>
      </c>
      <c r="B14" s="420"/>
      <c r="C14" s="420"/>
      <c r="D14" s="420"/>
      <c r="E14" s="420"/>
      <c r="F14" s="145"/>
      <c r="G14" s="145"/>
      <c r="H14" s="145"/>
      <c r="I14" s="145"/>
      <c r="J14" s="145"/>
    </row>
    <row r="15" spans="1:10" x14ac:dyDescent="0.2">
      <c r="A15" s="420"/>
      <c r="B15" s="420"/>
      <c r="C15" s="420"/>
      <c r="D15" s="420"/>
      <c r="E15" s="420"/>
      <c r="F15" s="145"/>
      <c r="G15" s="145"/>
      <c r="H15" s="145"/>
      <c r="I15" s="145"/>
      <c r="J15" s="145"/>
    </row>
    <row r="17" spans="1:5" ht="14.45" customHeight="1" x14ac:dyDescent="0.2">
      <c r="A17" s="420" t="s">
        <v>584</v>
      </c>
      <c r="B17" s="420"/>
      <c r="C17" s="420"/>
      <c r="D17" s="420"/>
      <c r="E17" s="420"/>
    </row>
    <row r="18" spans="1:5" ht="13.15" customHeight="1" x14ac:dyDescent="0.2">
      <c r="A18" s="420"/>
      <c r="B18" s="420"/>
      <c r="C18" s="420"/>
      <c r="D18" s="420"/>
      <c r="E18" s="420"/>
    </row>
    <row r="19" spans="1:5" ht="14.45" customHeight="1" x14ac:dyDescent="0.2">
      <c r="A19" s="420"/>
      <c r="B19" s="420"/>
      <c r="C19" s="420"/>
      <c r="D19" s="420"/>
      <c r="E19" s="420"/>
    </row>
    <row r="21" spans="1:5" ht="14.45" customHeight="1" x14ac:dyDescent="0.2">
      <c r="A21" s="420" t="s">
        <v>579</v>
      </c>
      <c r="B21" s="420"/>
      <c r="C21" s="420"/>
      <c r="D21" s="420"/>
      <c r="E21" s="420"/>
    </row>
    <row r="22" spans="1:5" ht="13.15" customHeight="1" x14ac:dyDescent="0.2">
      <c r="A22" s="420"/>
      <c r="B22" s="420"/>
      <c r="C22" s="420"/>
      <c r="D22" s="420"/>
      <c r="E22" s="420"/>
    </row>
    <row r="23" spans="1:5" ht="13.15" customHeight="1" x14ac:dyDescent="0.2">
      <c r="A23" s="420"/>
      <c r="B23" s="420"/>
      <c r="C23" s="420"/>
      <c r="D23" s="420"/>
      <c r="E23" s="420"/>
    </row>
    <row r="24" spans="1:5" x14ac:dyDescent="0.2">
      <c r="A24" s="420"/>
      <c r="B24" s="420"/>
      <c r="C24" s="420"/>
      <c r="D24" s="420"/>
      <c r="E24" s="420"/>
    </row>
    <row r="26" spans="1:5" ht="13.9" customHeight="1" x14ac:dyDescent="0.2">
      <c r="A26" s="419" t="s">
        <v>585</v>
      </c>
      <c r="B26" s="419"/>
      <c r="C26" s="419"/>
      <c r="D26" s="419"/>
      <c r="E26" s="419"/>
    </row>
    <row r="27" spans="1:5" x14ac:dyDescent="0.2">
      <c r="A27" s="419"/>
      <c r="B27" s="419"/>
      <c r="C27" s="419"/>
      <c r="D27" s="419"/>
      <c r="E27" s="419"/>
    </row>
    <row r="28" spans="1:5" x14ac:dyDescent="0.2">
      <c r="A28" s="419"/>
      <c r="B28" s="419"/>
      <c r="C28" s="419"/>
      <c r="D28" s="419"/>
      <c r="E28" s="419"/>
    </row>
    <row r="30" spans="1:5" x14ac:dyDescent="0.2">
      <c r="A30" s="419" t="s">
        <v>586</v>
      </c>
      <c r="B30" s="419"/>
      <c r="C30" s="419"/>
      <c r="D30" s="419"/>
      <c r="E30" s="419"/>
    </row>
    <row r="31" spans="1:5" x14ac:dyDescent="0.2">
      <c r="A31" s="419"/>
      <c r="B31" s="419"/>
      <c r="C31" s="419"/>
      <c r="D31" s="419"/>
      <c r="E31" s="419"/>
    </row>
  </sheetData>
  <mergeCells count="8">
    <mergeCell ref="A26:E28"/>
    <mergeCell ref="A30:E31"/>
    <mergeCell ref="A21:E24"/>
    <mergeCell ref="A7:E7"/>
    <mergeCell ref="A3:E5"/>
    <mergeCell ref="A17:E19"/>
    <mergeCell ref="A11:E12"/>
    <mergeCell ref="A14:E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85E7-4C16-4163-BE07-3C34C2636849}">
  <dimension ref="A1:E47"/>
  <sheetViews>
    <sheetView workbookViewId="0"/>
  </sheetViews>
  <sheetFormatPr defaultColWidth="16" defaultRowHeight="15" x14ac:dyDescent="0.25"/>
  <cols>
    <col min="1" max="1" width="30.7109375" style="224" customWidth="1"/>
    <col min="2" max="3" width="19.140625" style="229" customWidth="1"/>
    <col min="4" max="16384" width="16" style="92"/>
  </cols>
  <sheetData>
    <row r="1" spans="1:4" ht="15.75" thickBot="1" x14ac:dyDescent="0.3">
      <c r="A1" s="220"/>
      <c r="B1" s="221"/>
      <c r="C1" s="221"/>
    </row>
    <row r="2" spans="1:4" ht="19.5" thickBot="1" x14ac:dyDescent="0.35">
      <c r="A2" s="284"/>
      <c r="B2" s="422" t="s">
        <v>604</v>
      </c>
      <c r="C2" s="423"/>
      <c r="D2" s="290"/>
    </row>
    <row r="3" spans="1:4" ht="16.5" thickBot="1" x14ac:dyDescent="0.3">
      <c r="A3" s="283" t="s">
        <v>562</v>
      </c>
      <c r="B3" s="289" t="s">
        <v>559</v>
      </c>
      <c r="C3" s="289" t="s">
        <v>595</v>
      </c>
      <c r="D3" s="295" t="s">
        <v>600</v>
      </c>
    </row>
    <row r="4" spans="1:4" x14ac:dyDescent="0.25">
      <c r="A4" s="225" t="s">
        <v>560</v>
      </c>
      <c r="B4" s="226">
        <f>SUM('6511 Income'!F4)</f>
        <v>1792742</v>
      </c>
      <c r="C4" s="226">
        <f>SUM('6511 Income'!H4)</f>
        <v>1323834</v>
      </c>
      <c r="D4" s="226">
        <f>SUM('6511 Income'!J4)</f>
        <v>1577725</v>
      </c>
    </row>
    <row r="5" spans="1:4" x14ac:dyDescent="0.25">
      <c r="A5" s="210" t="s">
        <v>561</v>
      </c>
      <c r="B5" s="211">
        <f>SUM('6511 Income'!F5:F29)</f>
        <v>2469925</v>
      </c>
      <c r="C5" s="211">
        <f>SUM('6511 Income'!H5:H29)</f>
        <v>2429760</v>
      </c>
      <c r="D5" s="211">
        <f>SUM('6511 Income'!J5:J29)</f>
        <v>2368140</v>
      </c>
    </row>
    <row r="6" spans="1:4" x14ac:dyDescent="0.25">
      <c r="A6" s="212" t="s">
        <v>572</v>
      </c>
      <c r="B6" s="213">
        <f>SUM(B4:B5)</f>
        <v>4262667</v>
      </c>
      <c r="C6" s="213">
        <f>SUM(C4:C5)</f>
        <v>3753594</v>
      </c>
      <c r="D6" s="213">
        <f>SUM(D4:D5)</f>
        <v>3945865</v>
      </c>
    </row>
    <row r="7" spans="1:4" x14ac:dyDescent="0.25">
      <c r="A7" s="210"/>
      <c r="B7" s="211"/>
      <c r="C7" s="211"/>
      <c r="D7" s="248"/>
    </row>
    <row r="8" spans="1:4" ht="15.75" thickBot="1" x14ac:dyDescent="0.3">
      <c r="A8" s="220"/>
      <c r="B8" s="221"/>
      <c r="C8" s="221"/>
      <c r="D8" s="296"/>
    </row>
    <row r="9" spans="1:4" ht="19.5" thickBot="1" x14ac:dyDescent="0.3">
      <c r="A9" s="284"/>
      <c r="B9" s="424" t="s">
        <v>605</v>
      </c>
      <c r="C9" s="425"/>
      <c r="D9" s="297"/>
    </row>
    <row r="10" spans="1:4" ht="16.5" thickBot="1" x14ac:dyDescent="0.3">
      <c r="A10" s="283" t="s">
        <v>562</v>
      </c>
      <c r="B10" s="288" t="s">
        <v>559</v>
      </c>
      <c r="C10" s="289" t="s">
        <v>599</v>
      </c>
      <c r="D10" s="295" t="s">
        <v>600</v>
      </c>
    </row>
    <row r="11" spans="1:4" x14ac:dyDescent="0.25">
      <c r="A11" s="222"/>
      <c r="B11" s="223"/>
      <c r="C11" s="223"/>
      <c r="D11" s="298"/>
    </row>
    <row r="12" spans="1:4" x14ac:dyDescent="0.25">
      <c r="A12" s="214" t="s">
        <v>563</v>
      </c>
      <c r="B12" s="211"/>
      <c r="C12" s="211"/>
      <c r="D12" s="248"/>
    </row>
    <row r="13" spans="1:4" x14ac:dyDescent="0.25">
      <c r="A13" s="152" t="s">
        <v>475</v>
      </c>
      <c r="B13" s="211">
        <f>SUM('6511 Expenditures'!C17)</f>
        <v>336733</v>
      </c>
      <c r="C13" s="211">
        <f>SUM('6511 Expenditures'!E17)</f>
        <v>216500</v>
      </c>
      <c r="D13" s="211">
        <f>SUM('6511 M&amp;S vs Personnel'!F11)</f>
        <v>239750</v>
      </c>
    </row>
    <row r="14" spans="1:4" x14ac:dyDescent="0.25">
      <c r="A14" s="152" t="s">
        <v>477</v>
      </c>
      <c r="B14" s="211">
        <f>SUM('6511 Expenditures'!C34)</f>
        <v>149701</v>
      </c>
      <c r="C14" s="211">
        <f>SUM('6511 Expenditures'!E34)</f>
        <v>111725</v>
      </c>
      <c r="D14" s="211">
        <f>SUM('6511 M&amp;S vs Personnel'!F27)</f>
        <v>112625</v>
      </c>
    </row>
    <row r="15" spans="1:4" x14ac:dyDescent="0.25">
      <c r="A15" s="152" t="s">
        <v>478</v>
      </c>
      <c r="B15" s="211">
        <f>SUM('6511 M&amp;S vs Personnel'!D36)</f>
        <v>735100</v>
      </c>
      <c r="C15" s="211">
        <f>SUM('6511 M&amp;S vs Personnel'!E36)</f>
        <v>848700</v>
      </c>
      <c r="D15" s="211">
        <f>SUM('6511 M&amp;S vs Personnel'!F36)</f>
        <v>841700</v>
      </c>
    </row>
    <row r="16" spans="1:4" x14ac:dyDescent="0.25">
      <c r="A16" s="152" t="s">
        <v>479</v>
      </c>
      <c r="B16" s="211">
        <f>SUM('6511 M&amp;S vs Personnel'!D51)</f>
        <v>289650</v>
      </c>
      <c r="C16" s="211">
        <f>SUM('6511 M&amp;S vs Personnel'!E51)</f>
        <v>299700</v>
      </c>
      <c r="D16" s="211">
        <f>SUM('6511 M&amp;S vs Personnel'!F51)</f>
        <v>314900</v>
      </c>
    </row>
    <row r="17" spans="1:4" ht="30" x14ac:dyDescent="0.25">
      <c r="A17" s="152" t="s">
        <v>480</v>
      </c>
      <c r="B17" s="211">
        <f>SUM('6511 M&amp;S vs Personnel'!D57)</f>
        <v>114500</v>
      </c>
      <c r="C17" s="211">
        <f>SUM('6511 M&amp;S vs Personnel'!E57)</f>
        <v>133000</v>
      </c>
      <c r="D17" s="211">
        <f>SUM('6511 M&amp;S vs Personnel'!F57)</f>
        <v>129500</v>
      </c>
    </row>
    <row r="18" spans="1:4" ht="30" x14ac:dyDescent="0.25">
      <c r="A18" s="152" t="s">
        <v>481</v>
      </c>
      <c r="B18" s="211">
        <f>SUM('6511 M&amp;S vs Personnel'!D71)</f>
        <v>48650</v>
      </c>
      <c r="C18" s="211">
        <f>SUM('6511 M&amp;S vs Personnel'!E71)</f>
        <v>52980</v>
      </c>
      <c r="D18" s="211">
        <f>SUM('6511 M&amp;S vs Personnel'!F71)</f>
        <v>60430</v>
      </c>
    </row>
    <row r="19" spans="1:4" x14ac:dyDescent="0.25">
      <c r="A19" s="209" t="s">
        <v>571</v>
      </c>
      <c r="B19" s="215">
        <f>SUM(B13:B18)</f>
        <v>1674334</v>
      </c>
      <c r="C19" s="215">
        <f>SUM(C13:C18)</f>
        <v>1662605</v>
      </c>
      <c r="D19" s="215">
        <f>SUM(D13:D18)</f>
        <v>1698905</v>
      </c>
    </row>
    <row r="20" spans="1:4" x14ac:dyDescent="0.25">
      <c r="A20" s="210"/>
      <c r="B20" s="211"/>
      <c r="C20" s="211"/>
      <c r="D20" s="248"/>
    </row>
    <row r="21" spans="1:4" x14ac:dyDescent="0.25">
      <c r="A21" s="214" t="s">
        <v>564</v>
      </c>
      <c r="B21" s="211"/>
      <c r="C21" s="211"/>
      <c r="D21" s="248"/>
    </row>
    <row r="22" spans="1:4" x14ac:dyDescent="0.25">
      <c r="A22" s="207" t="s">
        <v>565</v>
      </c>
      <c r="B22" s="211">
        <f>SUM('6511 M&amp;S vs Personnel'!D82)</f>
        <v>6600</v>
      </c>
      <c r="C22" s="211">
        <f>SUM('6511 M&amp;S vs Personnel'!E82)</f>
        <v>8000</v>
      </c>
      <c r="D22" s="211">
        <f>SUM('6511 M&amp;S vs Personnel'!F82)</f>
        <v>10000</v>
      </c>
    </row>
    <row r="23" spans="1:4" ht="30" x14ac:dyDescent="0.25">
      <c r="A23" s="167" t="s">
        <v>567</v>
      </c>
      <c r="B23" s="211">
        <f>SUM('6511 M&amp;S vs Personnel'!D91)</f>
        <v>103500</v>
      </c>
      <c r="C23" s="211">
        <f>SUM('6511 M&amp;S vs Personnel'!E91)</f>
        <v>74800</v>
      </c>
      <c r="D23" s="211">
        <f>SUM('6511 M&amp;S vs Personnel'!F91)</f>
        <v>89800</v>
      </c>
    </row>
    <row r="24" spans="1:4" x14ac:dyDescent="0.25">
      <c r="A24" s="162" t="s">
        <v>496</v>
      </c>
      <c r="B24" s="211">
        <f>SUM('6511 M&amp;S vs Personnel'!D98)</f>
        <v>19800</v>
      </c>
      <c r="C24" s="211">
        <f>SUM('6511 M&amp;S vs Personnel'!E98)</f>
        <v>21200</v>
      </c>
      <c r="D24" s="211">
        <f>SUM('6511 M&amp;S vs Personnel'!F98)</f>
        <v>13000</v>
      </c>
    </row>
    <row r="25" spans="1:4" x14ac:dyDescent="0.25">
      <c r="A25" s="207" t="s">
        <v>498</v>
      </c>
      <c r="B25" s="211">
        <f>SUM('6511 M&amp;S vs Personnel'!D104)</f>
        <v>2500</v>
      </c>
      <c r="C25" s="211">
        <f>SUM('6511 M&amp;S vs Personnel'!E104)</f>
        <v>1500</v>
      </c>
      <c r="D25" s="211">
        <f>SUM('6511 M&amp;S vs Personnel'!F104)</f>
        <v>1000</v>
      </c>
    </row>
    <row r="26" spans="1:4" x14ac:dyDescent="0.25">
      <c r="A26" s="167" t="s">
        <v>568</v>
      </c>
      <c r="B26" s="211">
        <f>SUM('6511 M&amp;S vs Personnel'!D109)</f>
        <v>17525</v>
      </c>
      <c r="C26" s="211">
        <f>SUM('6511 M&amp;S vs Personnel'!E109)</f>
        <v>17525</v>
      </c>
      <c r="D26" s="211">
        <f>SUM('6511 M&amp;S vs Personnel'!F109)</f>
        <v>18625</v>
      </c>
    </row>
    <row r="27" spans="1:4" x14ac:dyDescent="0.25">
      <c r="A27" s="167" t="s">
        <v>503</v>
      </c>
      <c r="B27" s="211">
        <f>SUM('6511 M&amp;S vs Personnel'!D115)</f>
        <v>12500</v>
      </c>
      <c r="C27" s="211">
        <f>SUM('6511 M&amp;S vs Personnel'!E115)</f>
        <v>10950</v>
      </c>
      <c r="D27" s="211">
        <f>SUM('6511 M&amp;S vs Personnel'!F115)</f>
        <v>10950</v>
      </c>
    </row>
    <row r="28" spans="1:4" x14ac:dyDescent="0.25">
      <c r="A28" s="167" t="s">
        <v>505</v>
      </c>
      <c r="B28" s="211">
        <f>SUM('6511 M&amp;S vs Personnel'!D121)</f>
        <v>58500</v>
      </c>
      <c r="C28" s="211">
        <f>SUM('6511 M&amp;S vs Personnel'!E121)</f>
        <v>56500</v>
      </c>
      <c r="D28" s="211">
        <f>SUM('6511 M&amp;S vs Personnel'!F121)</f>
        <v>57100</v>
      </c>
    </row>
    <row r="29" spans="1:4" x14ac:dyDescent="0.25">
      <c r="A29" s="167" t="s">
        <v>508</v>
      </c>
      <c r="B29" s="211">
        <f>SUM('6511 M&amp;S vs Personnel'!D125)</f>
        <v>8000</v>
      </c>
      <c r="C29" s="211">
        <f>SUM('6511 M&amp;S vs Personnel'!E125)</f>
        <v>9000</v>
      </c>
      <c r="D29" s="211">
        <f>SUM('6511 M&amp;S vs Personnel'!F125)</f>
        <v>9000</v>
      </c>
    </row>
    <row r="30" spans="1:4" s="230" customFormat="1" ht="30" x14ac:dyDescent="0.2">
      <c r="A30" s="208" t="s">
        <v>510</v>
      </c>
      <c r="B30" s="216">
        <f>SUM('6511 M&amp;S vs Personnel'!D131)</f>
        <v>105000</v>
      </c>
      <c r="C30" s="216">
        <f>SUM('6511 M&amp;S vs Personnel'!E131)</f>
        <v>88000</v>
      </c>
      <c r="D30" s="216">
        <f>SUM('6511 M&amp;S vs Personnel'!F131)</f>
        <v>99000</v>
      </c>
    </row>
    <row r="31" spans="1:4" x14ac:dyDescent="0.25">
      <c r="A31" s="163" t="s">
        <v>513</v>
      </c>
      <c r="B31" s="211">
        <f>SUM('6511 M&amp;S vs Personnel'!D143)</f>
        <v>126000</v>
      </c>
      <c r="C31" s="211">
        <f>SUM('6511 M&amp;S vs Personnel'!E143)</f>
        <v>126000</v>
      </c>
      <c r="D31" s="211">
        <f>SUM('6511 M&amp;S vs Personnel'!F143)</f>
        <v>126000</v>
      </c>
    </row>
    <row r="32" spans="1:4" x14ac:dyDescent="0.25">
      <c r="A32" s="163" t="s">
        <v>518</v>
      </c>
      <c r="B32" s="211">
        <f>SUM('6511 M&amp;S vs Personnel'!D149)</f>
        <v>1700</v>
      </c>
      <c r="C32" s="211">
        <f>SUM('6511 M&amp;S vs Personnel'!E149)</f>
        <v>1700</v>
      </c>
      <c r="D32" s="211">
        <f>SUM('6511 M&amp;S vs Personnel'!F149)</f>
        <v>900</v>
      </c>
    </row>
    <row r="33" spans="1:5" x14ac:dyDescent="0.25">
      <c r="A33" s="163" t="s">
        <v>569</v>
      </c>
      <c r="B33" s="211">
        <f>SUM('6511 M&amp;S vs Personnel'!D155)</f>
        <v>13800</v>
      </c>
      <c r="C33" s="211">
        <f>SUM('6511 M&amp;S vs Personnel'!E155)</f>
        <v>13800</v>
      </c>
      <c r="D33" s="211">
        <f>SUM('6511 M&amp;S vs Personnel'!F155)</f>
        <v>14660</v>
      </c>
    </row>
    <row r="34" spans="1:5" x14ac:dyDescent="0.25">
      <c r="A34" s="163" t="s">
        <v>570</v>
      </c>
      <c r="B34" s="211">
        <f>SUM('6511 M&amp;S vs Personnel'!D159)</f>
        <v>13548</v>
      </c>
      <c r="C34" s="211">
        <f>SUM('6511 M&amp;S vs Personnel'!E159)</f>
        <v>0</v>
      </c>
      <c r="D34" s="211">
        <f>SUM('6511 M&amp;S vs Personnel'!F159)</f>
        <v>140000</v>
      </c>
    </row>
    <row r="35" spans="1:5" x14ac:dyDescent="0.25">
      <c r="A35" s="163" t="s">
        <v>525</v>
      </c>
      <c r="B35" s="211">
        <f>SUM('6511 M&amp;S vs Personnel'!D164)</f>
        <v>9000</v>
      </c>
      <c r="C35" s="211">
        <f>SUM('6511 M&amp;S vs Personnel'!E164)</f>
        <v>10000</v>
      </c>
      <c r="D35" s="211">
        <f>SUM('6511 M&amp;S vs Personnel'!F164)</f>
        <v>10000</v>
      </c>
    </row>
    <row r="36" spans="1:5" ht="30" x14ac:dyDescent="0.25">
      <c r="A36" s="167" t="s">
        <v>530</v>
      </c>
      <c r="B36" s="211">
        <f>SUM('6511 M&amp;S vs Personnel'!D168)</f>
        <v>5000</v>
      </c>
      <c r="C36" s="211">
        <f>SUM('6511 M&amp;S vs Personnel'!E168)</f>
        <v>10000</v>
      </c>
      <c r="D36" s="211">
        <f>SUM('6511 M&amp;S vs Personnel'!F168)</f>
        <v>2500</v>
      </c>
    </row>
    <row r="37" spans="1:5" x14ac:dyDescent="0.25">
      <c r="A37" s="163" t="s">
        <v>532</v>
      </c>
      <c r="B37" s="211">
        <f>SUM('6511 M&amp;S vs Personnel'!D173)</f>
        <v>39000</v>
      </c>
      <c r="C37" s="211">
        <f>SUM('6511 M&amp;S vs Personnel'!E173)</f>
        <v>31000</v>
      </c>
      <c r="D37" s="211">
        <f>SUM('6511 M&amp;S vs Personnel'!F173)</f>
        <v>20000</v>
      </c>
    </row>
    <row r="38" spans="1:5" x14ac:dyDescent="0.25">
      <c r="A38" s="163" t="s">
        <v>534</v>
      </c>
      <c r="B38" s="211">
        <f>SUM('6511 M&amp;S vs Personnel'!D178)</f>
        <v>20000</v>
      </c>
      <c r="C38" s="211">
        <f>SUM('6511 M&amp;S vs Personnel'!E178)</f>
        <v>13000</v>
      </c>
      <c r="D38" s="211">
        <f>SUM('6511 M&amp;S vs Personnel'!F178)</f>
        <v>7000</v>
      </c>
    </row>
    <row r="39" spans="1:5" x14ac:dyDescent="0.25">
      <c r="A39" s="163" t="s">
        <v>537</v>
      </c>
      <c r="B39" s="211">
        <f>SUM('6511 M&amp;S vs Personnel'!D182)</f>
        <v>6400</v>
      </c>
      <c r="C39" s="211">
        <f>SUM('6511 M&amp;S vs Personnel'!E182)</f>
        <v>6400</v>
      </c>
      <c r="D39" s="211">
        <f>SUM('6511 M&amp;S vs Personnel'!F182)</f>
        <v>4900</v>
      </c>
    </row>
    <row r="40" spans="1:5" x14ac:dyDescent="0.25">
      <c r="A40" s="163" t="s">
        <v>540</v>
      </c>
      <c r="B40" s="211">
        <f>SUM('6511 M&amp;S vs Personnel'!D188)</f>
        <v>21800</v>
      </c>
      <c r="C40" s="211">
        <f>SUM('6511 M&amp;S vs Personnel'!E188)</f>
        <v>21800</v>
      </c>
      <c r="D40" s="211">
        <f>SUM('6511 M&amp;S vs Personnel'!F188)</f>
        <v>21800</v>
      </c>
    </row>
    <row r="41" spans="1:5" ht="30" x14ac:dyDescent="0.25">
      <c r="A41" s="167" t="s">
        <v>542</v>
      </c>
      <c r="B41" s="211">
        <f>SUM('6511 M&amp;S vs Personnel'!D192)</f>
        <v>10000</v>
      </c>
      <c r="C41" s="211">
        <f>SUM('6511 M&amp;S vs Personnel'!E192)</f>
        <v>10000</v>
      </c>
      <c r="D41" s="211">
        <f>SUM('6511 M&amp;S vs Personnel'!F192)</f>
        <v>10000</v>
      </c>
    </row>
    <row r="42" spans="1:5" x14ac:dyDescent="0.25">
      <c r="A42" s="163" t="s">
        <v>543</v>
      </c>
      <c r="B42" s="211">
        <f>SUM('6511 M&amp;S vs Personnel'!D200)</f>
        <v>37000</v>
      </c>
      <c r="C42" s="211">
        <f>SUM('6511 M&amp;S vs Personnel'!E200)</f>
        <v>37000</v>
      </c>
      <c r="D42" s="211">
        <f>SUM('6511 M&amp;S vs Personnel'!F200)</f>
        <v>37000</v>
      </c>
    </row>
    <row r="43" spans="1:5" x14ac:dyDescent="0.25">
      <c r="A43" s="153" t="s">
        <v>513</v>
      </c>
      <c r="B43" s="211">
        <f>SUM('6511 M&amp;S vs Personnel'!D204)</f>
        <v>4000</v>
      </c>
      <c r="C43" s="211">
        <f>SUM('6511 M&amp;S vs Personnel'!E204)</f>
        <v>4000</v>
      </c>
      <c r="D43" s="211">
        <f>SUM('6511 M&amp;S vs Personnel'!F204)</f>
        <v>4000</v>
      </c>
    </row>
    <row r="44" spans="1:5" x14ac:dyDescent="0.25">
      <c r="A44" s="157" t="s">
        <v>548</v>
      </c>
      <c r="B44" s="211">
        <f>SUM('6511 M&amp;S vs Personnel'!D209)</f>
        <v>416326</v>
      </c>
      <c r="C44" s="211">
        <f>SUM('6511 M&amp;S vs Personnel'!E209)</f>
        <v>225326</v>
      </c>
      <c r="D44" s="211">
        <f>SUM('6511 M&amp;S vs Personnel'!F209)</f>
        <v>730209.88</v>
      </c>
      <c r="E44" s="217"/>
    </row>
    <row r="45" spans="1:5" x14ac:dyDescent="0.25">
      <c r="A45" s="218" t="s">
        <v>576</v>
      </c>
      <c r="B45" s="215">
        <f>SUM(B22:B44)</f>
        <v>1057499</v>
      </c>
      <c r="C45" s="215">
        <f>SUM(C22:C44)</f>
        <v>797501</v>
      </c>
      <c r="D45" s="215">
        <f>SUM(D22:D44)</f>
        <v>1437444.88</v>
      </c>
      <c r="E45" s="217"/>
    </row>
    <row r="46" spans="1:5" x14ac:dyDescent="0.25">
      <c r="A46" s="210"/>
      <c r="B46" s="211"/>
      <c r="C46" s="211"/>
      <c r="D46" s="248"/>
      <c r="E46" s="217"/>
    </row>
    <row r="47" spans="1:5" x14ac:dyDescent="0.25">
      <c r="A47" s="210"/>
      <c r="B47" s="211"/>
      <c r="C47" s="211"/>
      <c r="D47" s="248"/>
    </row>
  </sheetData>
  <mergeCells count="2">
    <mergeCell ref="B2:C2"/>
    <mergeCell ref="B9:C9"/>
  </mergeCells>
  <pageMargins left="0.7" right="0.7" top="0.75" bottom="0.75" header="0.3" footer="0.3"/>
  <pageSetup orientation="landscape" r:id="rId1"/>
  <ignoredErrors>
    <ignoredError sqref="B5:C5"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B5DDE-EFBE-4F33-9717-7F7D9EFE30D0}">
  <dimension ref="A1"/>
  <sheetViews>
    <sheetView workbookViewId="0"/>
  </sheetViews>
  <sheetFormatPr defaultColWidth="19.7109375" defaultRowHeight="12.75" x14ac:dyDescent="0.2"/>
  <sheetData/>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7F0D-DD13-4A87-B1EE-C74EE6F79A1A}">
  <dimension ref="A1:F211"/>
  <sheetViews>
    <sheetView workbookViewId="0"/>
  </sheetViews>
  <sheetFormatPr defaultColWidth="17.85546875" defaultRowHeight="12.75" x14ac:dyDescent="0.2"/>
  <cols>
    <col min="1" max="1" width="16.28515625" style="159" customWidth="1"/>
    <col min="2" max="2" width="22.7109375" style="160" customWidth="1"/>
    <col min="3" max="3" width="31.7109375" style="160" customWidth="1"/>
    <col min="4" max="5" width="12.42578125" style="187" customWidth="1"/>
  </cols>
  <sheetData>
    <row r="1" spans="1:6" ht="45" x14ac:dyDescent="0.2">
      <c r="A1" s="264" t="s">
        <v>33</v>
      </c>
      <c r="B1" s="244" t="s">
        <v>474</v>
      </c>
      <c r="C1" s="244" t="s">
        <v>34</v>
      </c>
      <c r="D1" s="285" t="s">
        <v>596</v>
      </c>
      <c r="E1" s="286" t="s">
        <v>595</v>
      </c>
      <c r="F1" s="287" t="s">
        <v>597</v>
      </c>
    </row>
    <row r="2" spans="1:6" ht="15" x14ac:dyDescent="0.2">
      <c r="A2" s="146"/>
      <c r="B2" s="147"/>
      <c r="C2" s="147"/>
      <c r="D2" s="191"/>
      <c r="E2" s="191"/>
      <c r="F2" s="275"/>
    </row>
    <row r="3" spans="1:6" ht="15.75" x14ac:dyDescent="0.2">
      <c r="A3" s="148" t="s">
        <v>490</v>
      </c>
      <c r="B3" s="149"/>
      <c r="C3" s="149"/>
      <c r="D3" s="177"/>
      <c r="E3" s="177"/>
      <c r="F3" s="94"/>
    </row>
    <row r="4" spans="1:6" ht="15" x14ac:dyDescent="0.2">
      <c r="A4" s="151" t="s">
        <v>475</v>
      </c>
      <c r="B4" s="152"/>
      <c r="C4" s="149"/>
      <c r="D4" s="178"/>
      <c r="E4" s="177"/>
      <c r="F4" s="94"/>
    </row>
    <row r="5" spans="1:6" ht="15" x14ac:dyDescent="0.2">
      <c r="A5" s="153" t="s">
        <v>267</v>
      </c>
      <c r="B5" s="152" t="s">
        <v>476</v>
      </c>
      <c r="C5" s="139" t="s">
        <v>483</v>
      </c>
      <c r="D5" s="179">
        <v>84733</v>
      </c>
      <c r="E5" s="192">
        <f>SUM('6511 Expenditures'!E11)</f>
        <v>20000</v>
      </c>
      <c r="F5" s="192">
        <f>SUM('6511 Expenditures'!G11)</f>
        <v>105000</v>
      </c>
    </row>
    <row r="6" spans="1:6" ht="15" x14ac:dyDescent="0.2">
      <c r="A6" s="153" t="s">
        <v>268</v>
      </c>
      <c r="B6" s="152" t="s">
        <v>476</v>
      </c>
      <c r="C6" s="139" t="s">
        <v>484</v>
      </c>
      <c r="D6" s="179">
        <v>52000</v>
      </c>
      <c r="E6" s="177">
        <f>SUM('6511 Expenditures'!E12)</f>
        <v>52000</v>
      </c>
      <c r="F6" s="177">
        <f>SUM('6511 Expenditures'!G12)</f>
        <v>53000</v>
      </c>
    </row>
    <row r="7" spans="1:6" ht="15" x14ac:dyDescent="0.2">
      <c r="A7" s="153" t="s">
        <v>269</v>
      </c>
      <c r="B7" s="152" t="s">
        <v>476</v>
      </c>
      <c r="C7" s="139" t="s">
        <v>485</v>
      </c>
      <c r="D7" s="178">
        <v>13000</v>
      </c>
      <c r="E7" s="177">
        <f>SUM('6511 Expenditures'!E13)</f>
        <v>1500</v>
      </c>
      <c r="F7" s="177">
        <f>SUM('6511 Expenditures'!G13)</f>
        <v>7000</v>
      </c>
    </row>
    <row r="8" spans="1:6" ht="30" x14ac:dyDescent="0.2">
      <c r="A8" s="153" t="s">
        <v>270</v>
      </c>
      <c r="B8" s="152" t="s">
        <v>476</v>
      </c>
      <c r="C8" s="139" t="s">
        <v>131</v>
      </c>
      <c r="D8" s="178">
        <v>95000</v>
      </c>
      <c r="E8" s="177">
        <f>SUM('6511 Expenditures'!E14)</f>
        <v>85000</v>
      </c>
      <c r="F8" s="177">
        <f>SUM('6511 Expenditures'!G14)</f>
        <v>23750</v>
      </c>
    </row>
    <row r="9" spans="1:6" ht="15" x14ac:dyDescent="0.2">
      <c r="A9" s="153" t="s">
        <v>271</v>
      </c>
      <c r="B9" s="152" t="s">
        <v>476</v>
      </c>
      <c r="C9" s="139" t="s">
        <v>132</v>
      </c>
      <c r="D9" s="178">
        <v>66000</v>
      </c>
      <c r="E9" s="177">
        <f>SUM('6511 Expenditures'!E15)</f>
        <v>58000</v>
      </c>
      <c r="F9" s="177">
        <f>SUM('6511 Expenditures'!G15)</f>
        <v>51000</v>
      </c>
    </row>
    <row r="10" spans="1:6" ht="15" x14ac:dyDescent="0.2">
      <c r="A10" s="153" t="s">
        <v>329</v>
      </c>
      <c r="B10" s="152" t="s">
        <v>476</v>
      </c>
      <c r="C10" s="139" t="s">
        <v>196</v>
      </c>
      <c r="D10" s="178">
        <v>26000</v>
      </c>
      <c r="E10" s="177">
        <f>SUM('6511 Expenditures'!E16)</f>
        <v>0</v>
      </c>
      <c r="F10" s="177">
        <f>SUM('6511 Expenditures'!G16)</f>
        <v>0</v>
      </c>
    </row>
    <row r="11" spans="1:6" ht="15" x14ac:dyDescent="0.2">
      <c r="A11" s="154"/>
      <c r="B11" s="152"/>
      <c r="C11" s="155" t="s">
        <v>482</v>
      </c>
      <c r="D11" s="180">
        <f>SUM(D5:D10)</f>
        <v>336733</v>
      </c>
      <c r="E11" s="193">
        <f>SUM(E5:E10)</f>
        <v>216500</v>
      </c>
      <c r="F11" s="193">
        <f>SUM(F5:F10)</f>
        <v>239750</v>
      </c>
    </row>
    <row r="12" spans="1:6" ht="15" x14ac:dyDescent="0.2">
      <c r="A12" s="153"/>
      <c r="B12" s="152"/>
      <c r="C12" s="149"/>
      <c r="D12" s="178"/>
      <c r="E12" s="177"/>
      <c r="F12" s="94"/>
    </row>
    <row r="13" spans="1:6" ht="15" x14ac:dyDescent="0.2">
      <c r="A13" s="151" t="s">
        <v>477</v>
      </c>
      <c r="B13" s="152"/>
      <c r="C13" s="149"/>
      <c r="D13" s="178"/>
      <c r="E13" s="177"/>
      <c r="F13" s="94"/>
    </row>
    <row r="14" spans="1:6" ht="15" x14ac:dyDescent="0.2">
      <c r="A14" s="153" t="s">
        <v>272</v>
      </c>
      <c r="B14" s="152" t="s">
        <v>556</v>
      </c>
      <c r="C14" s="139" t="s">
        <v>136</v>
      </c>
      <c r="D14" s="179">
        <v>23381</v>
      </c>
      <c r="E14" s="177">
        <f>SUM('6511 Expenditures'!E19)</f>
        <v>17000</v>
      </c>
      <c r="F14" s="177">
        <f>SUM('6511 Expenditures'!G19)</f>
        <v>20000</v>
      </c>
    </row>
    <row r="15" spans="1:6" ht="15" x14ac:dyDescent="0.2">
      <c r="A15" s="153" t="s">
        <v>273</v>
      </c>
      <c r="B15" s="152" t="s">
        <v>556</v>
      </c>
      <c r="C15" s="139" t="s">
        <v>139</v>
      </c>
      <c r="D15" s="179">
        <v>1650</v>
      </c>
      <c r="E15" s="177">
        <f>SUM('6511 Expenditures'!E20)</f>
        <v>1000</v>
      </c>
      <c r="F15" s="177">
        <f>SUM('6511 Expenditures'!G20)</f>
        <v>1700</v>
      </c>
    </row>
    <row r="16" spans="1:6" ht="15" x14ac:dyDescent="0.2">
      <c r="A16" s="153" t="s">
        <v>274</v>
      </c>
      <c r="B16" s="152" t="s">
        <v>556</v>
      </c>
      <c r="C16" s="139" t="s">
        <v>145</v>
      </c>
      <c r="D16" s="181">
        <v>22700</v>
      </c>
      <c r="E16" s="177">
        <f>SUM('6511 Expenditures'!E21)</f>
        <v>26500</v>
      </c>
      <c r="F16" s="177">
        <f>SUM('6511 Expenditures'!G21)</f>
        <v>29000</v>
      </c>
    </row>
    <row r="17" spans="1:6" ht="15" x14ac:dyDescent="0.2">
      <c r="A17" s="153" t="s">
        <v>275</v>
      </c>
      <c r="B17" s="152" t="s">
        <v>556</v>
      </c>
      <c r="C17" s="139" t="s">
        <v>144</v>
      </c>
      <c r="D17" s="179">
        <v>5120</v>
      </c>
      <c r="E17" s="177">
        <f>SUM('6511 Expenditures'!E22)</f>
        <v>0</v>
      </c>
      <c r="F17" s="177">
        <f>SUM('6511 Expenditures'!G22)</f>
        <v>100</v>
      </c>
    </row>
    <row r="18" spans="1:6" ht="15" x14ac:dyDescent="0.2">
      <c r="A18" s="153" t="s">
        <v>276</v>
      </c>
      <c r="B18" s="152" t="s">
        <v>556</v>
      </c>
      <c r="C18" s="139" t="s">
        <v>192</v>
      </c>
      <c r="D18" s="178">
        <v>2100</v>
      </c>
      <c r="E18" s="177">
        <f>SUM('6511 Expenditures'!E23)</f>
        <v>0</v>
      </c>
      <c r="F18" s="177">
        <f>SUM('6511 Expenditures'!G23)</f>
        <v>0</v>
      </c>
    </row>
    <row r="19" spans="1:6" ht="15" x14ac:dyDescent="0.2">
      <c r="A19" s="153" t="s">
        <v>277</v>
      </c>
      <c r="B19" s="152" t="s">
        <v>556</v>
      </c>
      <c r="C19" s="139" t="s">
        <v>148</v>
      </c>
      <c r="D19" s="178">
        <v>60000</v>
      </c>
      <c r="E19" s="177">
        <f>SUM('6511 Expenditures'!E24)</f>
        <v>42000</v>
      </c>
      <c r="F19" s="177">
        <f>SUM('6511 Expenditures'!G24)</f>
        <v>34700</v>
      </c>
    </row>
    <row r="20" spans="1:6" ht="15" x14ac:dyDescent="0.2">
      <c r="A20" s="153" t="s">
        <v>278</v>
      </c>
      <c r="B20" s="152" t="s">
        <v>556</v>
      </c>
      <c r="C20" s="139" t="s">
        <v>147</v>
      </c>
      <c r="D20" s="179">
        <v>4800</v>
      </c>
      <c r="E20" s="177">
        <f>SUM('6511 Expenditures'!E25)</f>
        <v>3600</v>
      </c>
      <c r="F20" s="177">
        <f>SUM('6511 Expenditures'!G25)</f>
        <v>3600</v>
      </c>
    </row>
    <row r="21" spans="1:6" ht="15" x14ac:dyDescent="0.2">
      <c r="A21" s="153" t="s">
        <v>441</v>
      </c>
      <c r="B21" s="152" t="s">
        <v>556</v>
      </c>
      <c r="C21" s="172" t="s">
        <v>146</v>
      </c>
      <c r="D21" s="178">
        <v>5900</v>
      </c>
      <c r="E21" s="177">
        <f>SUM('6511 Expenditures'!E26)</f>
        <v>0</v>
      </c>
      <c r="F21" s="177">
        <f>SUM('6511 Expenditures'!G26)</f>
        <v>6000</v>
      </c>
    </row>
    <row r="22" spans="1:6" ht="15" x14ac:dyDescent="0.2">
      <c r="A22" s="153" t="s">
        <v>279</v>
      </c>
      <c r="B22" s="152" t="s">
        <v>556</v>
      </c>
      <c r="C22" s="139" t="s">
        <v>149</v>
      </c>
      <c r="D22" s="178">
        <v>13700</v>
      </c>
      <c r="E22" s="177">
        <f>SUM('6511 Expenditures'!E28)</f>
        <v>15000</v>
      </c>
      <c r="F22" s="177">
        <f>SUM('6511 Expenditures'!G28)</f>
        <v>10800</v>
      </c>
    </row>
    <row r="23" spans="1:6" ht="15" x14ac:dyDescent="0.2">
      <c r="A23" s="153" t="s">
        <v>280</v>
      </c>
      <c r="B23" s="152" t="s">
        <v>556</v>
      </c>
      <c r="C23" s="139" t="s">
        <v>203</v>
      </c>
      <c r="D23" s="178">
        <v>500</v>
      </c>
      <c r="E23" s="177">
        <f>SUM('6511 Expenditures'!E29)</f>
        <v>300</v>
      </c>
      <c r="F23" s="177">
        <f>SUM('6511 Expenditures'!G29)</f>
        <v>300</v>
      </c>
    </row>
    <row r="24" spans="1:6" ht="15" x14ac:dyDescent="0.2">
      <c r="A24" s="153" t="s">
        <v>281</v>
      </c>
      <c r="B24" s="152" t="s">
        <v>556</v>
      </c>
      <c r="C24" s="139" t="s">
        <v>150</v>
      </c>
      <c r="D24" s="178">
        <v>0</v>
      </c>
      <c r="E24" s="177">
        <f>SUM('6511 Expenditures'!E30)</f>
        <v>0</v>
      </c>
      <c r="F24" s="177">
        <f>SUM('6511 Expenditures'!G30)</f>
        <v>0</v>
      </c>
    </row>
    <row r="25" spans="1:6" ht="15" x14ac:dyDescent="0.2">
      <c r="A25" s="153" t="s">
        <v>282</v>
      </c>
      <c r="B25" s="152" t="s">
        <v>556</v>
      </c>
      <c r="C25" s="139" t="s">
        <v>151</v>
      </c>
      <c r="D25" s="179">
        <v>9600</v>
      </c>
      <c r="E25" s="177">
        <f>SUM('6511 Expenditures'!E31)</f>
        <v>6100</v>
      </c>
      <c r="F25" s="177">
        <f>SUM('6511 Expenditures'!G31)</f>
        <v>6100</v>
      </c>
    </row>
    <row r="26" spans="1:6" ht="15" x14ac:dyDescent="0.2">
      <c r="A26" s="153" t="s">
        <v>330</v>
      </c>
      <c r="B26" s="152" t="s">
        <v>556</v>
      </c>
      <c r="C26" s="139" t="s">
        <v>204</v>
      </c>
      <c r="D26" s="178">
        <v>250</v>
      </c>
      <c r="E26" s="177">
        <f>SUM('6511 Expenditures'!E32)</f>
        <v>225</v>
      </c>
      <c r="F26" s="177">
        <f>SUM('6511 Expenditures'!G32)</f>
        <v>325</v>
      </c>
    </row>
    <row r="27" spans="1:6" ht="15" x14ac:dyDescent="0.2">
      <c r="A27" s="153"/>
      <c r="B27" s="152"/>
      <c r="C27" s="155" t="s">
        <v>482</v>
      </c>
      <c r="D27" s="180">
        <f>SUM(D14:D26)</f>
        <v>149701</v>
      </c>
      <c r="E27" s="193">
        <f>SUM(E14:E26)</f>
        <v>111725</v>
      </c>
      <c r="F27" s="266">
        <f>SUM(F14:F26)</f>
        <v>112625</v>
      </c>
    </row>
    <row r="28" spans="1:6" ht="15" x14ac:dyDescent="0.2">
      <c r="A28" s="153"/>
      <c r="B28" s="152"/>
      <c r="C28" s="149"/>
      <c r="D28" s="178"/>
      <c r="E28" s="177"/>
      <c r="F28" s="94"/>
    </row>
    <row r="29" spans="1:6" ht="15" x14ac:dyDescent="0.2">
      <c r="A29" s="151" t="s">
        <v>478</v>
      </c>
      <c r="B29" s="152"/>
      <c r="C29" s="149"/>
      <c r="D29" s="178"/>
      <c r="E29" s="177"/>
      <c r="F29" s="94"/>
    </row>
    <row r="30" spans="1:6" ht="15" x14ac:dyDescent="0.2">
      <c r="A30" s="153" t="s">
        <v>283</v>
      </c>
      <c r="B30" s="152" t="s">
        <v>476</v>
      </c>
      <c r="C30" s="139" t="s">
        <v>129</v>
      </c>
      <c r="D30" s="179">
        <v>244000</v>
      </c>
      <c r="E30" s="177">
        <f>SUM('6511 Expenditures'!E81)</f>
        <v>253000</v>
      </c>
      <c r="F30" s="177">
        <f>SUM('6511 Expenditures'!G81)</f>
        <v>281000</v>
      </c>
    </row>
    <row r="31" spans="1:6" ht="15" x14ac:dyDescent="0.25">
      <c r="A31" s="105" t="s">
        <v>377</v>
      </c>
      <c r="B31" s="152" t="s">
        <v>476</v>
      </c>
      <c r="C31" s="121" t="s">
        <v>378</v>
      </c>
      <c r="D31" s="179">
        <v>0</v>
      </c>
      <c r="E31" s="177">
        <f>SUM('6511 Expenditures'!E82)</f>
        <v>85000</v>
      </c>
      <c r="F31" s="177">
        <f>SUM('6511 Expenditures'!G82)</f>
        <v>0</v>
      </c>
    </row>
    <row r="32" spans="1:6" ht="15" x14ac:dyDescent="0.2">
      <c r="A32" s="153" t="s">
        <v>284</v>
      </c>
      <c r="B32" s="152" t="s">
        <v>476</v>
      </c>
      <c r="C32" s="139" t="s">
        <v>128</v>
      </c>
      <c r="D32" s="179">
        <v>376000</v>
      </c>
      <c r="E32" s="177">
        <f>SUM('6511 Expenditures'!E84)</f>
        <v>388600</v>
      </c>
      <c r="F32" s="177">
        <f>SUM('6511 Expenditures'!G84)</f>
        <v>408600</v>
      </c>
    </row>
    <row r="33" spans="1:6" ht="15" x14ac:dyDescent="0.2">
      <c r="A33" s="153" t="s">
        <v>285</v>
      </c>
      <c r="B33" s="152" t="s">
        <v>476</v>
      </c>
      <c r="C33" s="139" t="s">
        <v>130</v>
      </c>
      <c r="D33" s="179">
        <v>85000</v>
      </c>
      <c r="E33" s="177">
        <f>SUM('6511 Expenditures'!E86)</f>
        <v>95000</v>
      </c>
      <c r="F33" s="177">
        <f>SUM('6511 Expenditures'!G86)</f>
        <v>70000</v>
      </c>
    </row>
    <row r="34" spans="1:6" ht="15" x14ac:dyDescent="0.2">
      <c r="A34" s="154" t="s">
        <v>331</v>
      </c>
      <c r="B34" s="152" t="s">
        <v>476</v>
      </c>
      <c r="C34" s="139" t="s">
        <v>205</v>
      </c>
      <c r="D34" s="179">
        <v>2100</v>
      </c>
      <c r="E34" s="177">
        <f>SUM('6511 Expenditures'!E87)</f>
        <v>2100</v>
      </c>
      <c r="F34" s="177">
        <f>SUM('6511 Expenditures'!G87)</f>
        <v>2100</v>
      </c>
    </row>
    <row r="35" spans="1:6" ht="15" x14ac:dyDescent="0.2">
      <c r="A35" s="154" t="s">
        <v>286</v>
      </c>
      <c r="B35" s="156" t="s">
        <v>476</v>
      </c>
      <c r="C35" s="172" t="s">
        <v>486</v>
      </c>
      <c r="D35" s="178">
        <v>28000</v>
      </c>
      <c r="E35" s="177">
        <f>SUM('6511 Expenditures'!E88)</f>
        <v>25000</v>
      </c>
      <c r="F35" s="177">
        <f>SUM('6511 Expenditures'!G88)</f>
        <v>80000</v>
      </c>
    </row>
    <row r="36" spans="1:6" ht="15" x14ac:dyDescent="0.2">
      <c r="A36" s="154"/>
      <c r="B36" s="152"/>
      <c r="C36" s="155" t="s">
        <v>482</v>
      </c>
      <c r="D36" s="180">
        <f>SUM(D30:D35)</f>
        <v>735100</v>
      </c>
      <c r="E36" s="193">
        <f>SUM(E30:E35)</f>
        <v>848700</v>
      </c>
      <c r="F36" s="266">
        <f>SUM(F30:F35)</f>
        <v>841700</v>
      </c>
    </row>
    <row r="37" spans="1:6" ht="15" x14ac:dyDescent="0.2">
      <c r="A37" s="153"/>
      <c r="B37" s="152"/>
      <c r="C37" s="149"/>
      <c r="D37" s="178"/>
      <c r="E37" s="177"/>
      <c r="F37" s="94"/>
    </row>
    <row r="38" spans="1:6" ht="15" x14ac:dyDescent="0.2">
      <c r="A38" s="151" t="s">
        <v>479</v>
      </c>
      <c r="B38" s="152"/>
      <c r="C38" s="149"/>
      <c r="D38" s="178"/>
      <c r="E38" s="177"/>
      <c r="F38" s="94"/>
    </row>
    <row r="39" spans="1:6" ht="15" x14ac:dyDescent="0.2">
      <c r="A39" s="153" t="s">
        <v>287</v>
      </c>
      <c r="B39" s="152" t="s">
        <v>557</v>
      </c>
      <c r="C39" s="139" t="s">
        <v>137</v>
      </c>
      <c r="D39" s="178">
        <v>57300</v>
      </c>
      <c r="E39" s="177">
        <f>SUM('6511 Expenditures'!E91)</f>
        <v>55000</v>
      </c>
      <c r="F39" s="177">
        <f>SUM('6511 Expenditures'!G91)</f>
        <v>65700</v>
      </c>
    </row>
    <row r="40" spans="1:6" ht="15" x14ac:dyDescent="0.2">
      <c r="A40" s="153" t="s">
        <v>288</v>
      </c>
      <c r="B40" s="152" t="s">
        <v>557</v>
      </c>
      <c r="C40" s="139" t="s">
        <v>140</v>
      </c>
      <c r="D40" s="178">
        <v>38700</v>
      </c>
      <c r="E40" s="177">
        <f>SUM('6511 Expenditures'!E92)</f>
        <v>34000</v>
      </c>
      <c r="F40" s="177">
        <f>SUM('6511 Expenditures'!G92)</f>
        <v>34000</v>
      </c>
    </row>
    <row r="41" spans="1:6" ht="15" x14ac:dyDescent="0.2">
      <c r="A41" s="153" t="s">
        <v>289</v>
      </c>
      <c r="B41" s="152" t="s">
        <v>557</v>
      </c>
      <c r="C41" s="139" t="s">
        <v>152</v>
      </c>
      <c r="D41" s="179">
        <v>32000</v>
      </c>
      <c r="E41" s="177">
        <f>SUM('6511 Expenditures'!E93)</f>
        <v>36500</v>
      </c>
      <c r="F41" s="177">
        <f>SUM('6511 Expenditures'!G93)</f>
        <v>38000</v>
      </c>
    </row>
    <row r="42" spans="1:6" ht="15" x14ac:dyDescent="0.2">
      <c r="A42" s="153" t="s">
        <v>290</v>
      </c>
      <c r="B42" s="152" t="s">
        <v>557</v>
      </c>
      <c r="C42" s="139" t="s">
        <v>154</v>
      </c>
      <c r="D42" s="178">
        <v>106500</v>
      </c>
      <c r="E42" s="177">
        <f>SUM('6511 Expenditures'!E94)</f>
        <v>121000</v>
      </c>
      <c r="F42" s="177">
        <f>SUM('6511 Expenditures'!G94)</f>
        <v>123500</v>
      </c>
    </row>
    <row r="43" spans="1:6" ht="15" x14ac:dyDescent="0.2">
      <c r="A43" s="153" t="s">
        <v>291</v>
      </c>
      <c r="B43" s="152" t="s">
        <v>557</v>
      </c>
      <c r="C43" s="139" t="s">
        <v>153</v>
      </c>
      <c r="D43" s="179">
        <v>9600</v>
      </c>
      <c r="E43" s="177">
        <f>SUM('6511 Expenditures'!E95)</f>
        <v>10500</v>
      </c>
      <c r="F43" s="177">
        <f>SUM('6511 Expenditures'!G95)</f>
        <v>10500</v>
      </c>
    </row>
    <row r="44" spans="1:6" ht="15" x14ac:dyDescent="0.2">
      <c r="A44" s="153" t="s">
        <v>292</v>
      </c>
      <c r="B44" s="152" t="s">
        <v>557</v>
      </c>
      <c r="C44" s="139" t="s">
        <v>194</v>
      </c>
      <c r="D44" s="178">
        <v>5500</v>
      </c>
      <c r="E44" s="177">
        <f>SUM('6511 Expenditures'!E96)</f>
        <v>0</v>
      </c>
      <c r="F44" s="177">
        <f>SUM('6511 Expenditures'!G96)</f>
        <v>0</v>
      </c>
    </row>
    <row r="45" spans="1:6" ht="15" x14ac:dyDescent="0.2">
      <c r="A45" s="153" t="s">
        <v>293</v>
      </c>
      <c r="B45" s="152" t="s">
        <v>557</v>
      </c>
      <c r="C45" s="139" t="s">
        <v>155</v>
      </c>
      <c r="D45" s="179">
        <v>11000</v>
      </c>
      <c r="E45" s="177">
        <f>SUM('6511 Expenditures'!E97)</f>
        <v>14500</v>
      </c>
      <c r="F45" s="177">
        <f>SUM('6511 Expenditures'!G97)</f>
        <v>14500</v>
      </c>
    </row>
    <row r="46" spans="1:6" ht="15" x14ac:dyDescent="0.2">
      <c r="A46" s="153" t="s">
        <v>294</v>
      </c>
      <c r="B46" s="152" t="s">
        <v>557</v>
      </c>
      <c r="C46" s="139" t="s">
        <v>142</v>
      </c>
      <c r="D46" s="178">
        <v>1000</v>
      </c>
      <c r="E46" s="177">
        <f>SUM('6511 Expenditures'!E98)</f>
        <v>1200</v>
      </c>
      <c r="F46" s="177">
        <f>SUM('6511 Expenditures'!G98)</f>
        <v>1200</v>
      </c>
    </row>
    <row r="47" spans="1:6" ht="15" x14ac:dyDescent="0.2">
      <c r="A47" s="153" t="s">
        <v>295</v>
      </c>
      <c r="B47" s="152" t="s">
        <v>557</v>
      </c>
      <c r="C47" s="139" t="s">
        <v>156</v>
      </c>
      <c r="D47" s="178">
        <v>0</v>
      </c>
      <c r="E47" s="177">
        <v>0</v>
      </c>
      <c r="F47" s="177">
        <v>0</v>
      </c>
    </row>
    <row r="48" spans="1:6" ht="15" x14ac:dyDescent="0.2">
      <c r="A48" s="153" t="s">
        <v>296</v>
      </c>
      <c r="B48" s="152" t="s">
        <v>557</v>
      </c>
      <c r="C48" s="139" t="s">
        <v>151</v>
      </c>
      <c r="D48" s="179">
        <v>19800</v>
      </c>
      <c r="E48" s="177">
        <f>SUM('6511 Expenditures'!E100)</f>
        <v>22300</v>
      </c>
      <c r="F48" s="177">
        <f>SUM('6511 Expenditures'!G100)</f>
        <v>22300</v>
      </c>
    </row>
    <row r="49" spans="1:6" ht="15" x14ac:dyDescent="0.2">
      <c r="A49" s="153" t="s">
        <v>297</v>
      </c>
      <c r="B49" s="152" t="s">
        <v>557</v>
      </c>
      <c r="C49" s="139" t="s">
        <v>487</v>
      </c>
      <c r="D49" s="179">
        <v>2200</v>
      </c>
      <c r="E49" s="177">
        <f>SUM('6511 Expenditures'!E102)</f>
        <v>1000</v>
      </c>
      <c r="F49" s="177">
        <f>SUM('6511 Expenditures'!G102)</f>
        <v>1500</v>
      </c>
    </row>
    <row r="50" spans="1:6" ht="15" x14ac:dyDescent="0.2">
      <c r="A50" s="153" t="s">
        <v>298</v>
      </c>
      <c r="B50" s="152" t="s">
        <v>557</v>
      </c>
      <c r="C50" s="139" t="s">
        <v>193</v>
      </c>
      <c r="D50" s="179">
        <v>6050</v>
      </c>
      <c r="E50" s="177">
        <f>SUM('6511 Expenditures'!E103)</f>
        <v>3700</v>
      </c>
      <c r="F50" s="177">
        <f>SUM('6511 Expenditures'!G103)</f>
        <v>3700</v>
      </c>
    </row>
    <row r="51" spans="1:6" ht="15" x14ac:dyDescent="0.2">
      <c r="A51" s="153"/>
      <c r="B51" s="152"/>
      <c r="C51" s="155" t="s">
        <v>482</v>
      </c>
      <c r="D51" s="180">
        <f>SUM(D39:D50)</f>
        <v>289650</v>
      </c>
      <c r="E51" s="193">
        <f>SUM(E39:E50)</f>
        <v>299700</v>
      </c>
      <c r="F51" s="266">
        <f>SUM(F39:F50)</f>
        <v>314900</v>
      </c>
    </row>
    <row r="52" spans="1:6" ht="15" x14ac:dyDescent="0.2">
      <c r="A52" s="153"/>
      <c r="B52" s="152"/>
      <c r="C52" s="149"/>
      <c r="D52" s="179"/>
      <c r="E52" s="177"/>
      <c r="F52" s="94"/>
    </row>
    <row r="53" spans="1:6" ht="15" x14ac:dyDescent="0.2">
      <c r="A53" s="151" t="s">
        <v>480</v>
      </c>
      <c r="B53" s="152"/>
      <c r="C53" s="149"/>
      <c r="D53" s="179"/>
      <c r="E53" s="177"/>
      <c r="F53" s="94"/>
    </row>
    <row r="54" spans="1:6" ht="15" x14ac:dyDescent="0.2">
      <c r="A54" s="153" t="s">
        <v>299</v>
      </c>
      <c r="B54" s="152" t="s">
        <v>476</v>
      </c>
      <c r="C54" s="139" t="s">
        <v>135</v>
      </c>
      <c r="D54" s="178">
        <v>0</v>
      </c>
      <c r="E54" s="177">
        <f>SUM('6511 Expenditures'!E150)</f>
        <v>15000</v>
      </c>
      <c r="F54" s="177">
        <f>SUM('6511 Expenditures'!G150)</f>
        <v>7500</v>
      </c>
    </row>
    <row r="55" spans="1:6" ht="15" x14ac:dyDescent="0.2">
      <c r="A55" s="153" t="s">
        <v>300</v>
      </c>
      <c r="B55" s="152" t="s">
        <v>476</v>
      </c>
      <c r="C55" s="139" t="s">
        <v>133</v>
      </c>
      <c r="D55" s="178">
        <v>68000</v>
      </c>
      <c r="E55" s="177">
        <f>SUM('6511 Expenditures'!E151)</f>
        <v>70000</v>
      </c>
      <c r="F55" s="177">
        <f>SUM('6511 Expenditures'!G151)</f>
        <v>70000</v>
      </c>
    </row>
    <row r="56" spans="1:6" ht="15" x14ac:dyDescent="0.2">
      <c r="A56" s="153" t="s">
        <v>301</v>
      </c>
      <c r="B56" s="152" t="s">
        <v>476</v>
      </c>
      <c r="C56" s="139" t="s">
        <v>134</v>
      </c>
      <c r="D56" s="179">
        <v>46500</v>
      </c>
      <c r="E56" s="177">
        <f>SUM('6511 Expenditures'!E152)</f>
        <v>48000</v>
      </c>
      <c r="F56" s="177">
        <f>SUM('6511 Expenditures'!G152)</f>
        <v>52000</v>
      </c>
    </row>
    <row r="57" spans="1:6" ht="15" x14ac:dyDescent="0.2">
      <c r="A57" s="153"/>
      <c r="B57" s="152"/>
      <c r="C57" s="155" t="s">
        <v>482</v>
      </c>
      <c r="D57" s="180">
        <f>SUM(D54:D56)</f>
        <v>114500</v>
      </c>
      <c r="E57" s="193">
        <f>SUM(E54:E56)</f>
        <v>133000</v>
      </c>
      <c r="F57" s="266">
        <f>SUM(F54:F56)</f>
        <v>129500</v>
      </c>
    </row>
    <row r="58" spans="1:6" ht="15" x14ac:dyDescent="0.2">
      <c r="A58" s="153"/>
      <c r="B58" s="152"/>
      <c r="C58" s="149"/>
      <c r="D58" s="178"/>
      <c r="E58" s="177"/>
      <c r="F58" s="94"/>
    </row>
    <row r="59" spans="1:6" ht="15" x14ac:dyDescent="0.2">
      <c r="A59" s="151" t="s">
        <v>481</v>
      </c>
      <c r="B59" s="152"/>
      <c r="C59" s="149"/>
      <c r="D59" s="178"/>
      <c r="E59" s="177"/>
      <c r="F59" s="94"/>
    </row>
    <row r="60" spans="1:6" ht="15" x14ac:dyDescent="0.2">
      <c r="A60" s="153" t="s">
        <v>302</v>
      </c>
      <c r="B60" s="152" t="s">
        <v>558</v>
      </c>
      <c r="C60" s="139" t="s">
        <v>138</v>
      </c>
      <c r="D60" s="179">
        <v>7140</v>
      </c>
      <c r="E60" s="177">
        <f>SUM('6511 Expenditures'!E155)</f>
        <v>7000</v>
      </c>
      <c r="F60" s="177">
        <f>SUM('6511 Expenditures'!G155)</f>
        <v>9000</v>
      </c>
    </row>
    <row r="61" spans="1:6" ht="15" x14ac:dyDescent="0.2">
      <c r="A61" s="153" t="s">
        <v>303</v>
      </c>
      <c r="B61" s="152" t="s">
        <v>558</v>
      </c>
      <c r="C61" s="139" t="s">
        <v>141</v>
      </c>
      <c r="D61" s="179">
        <v>1500</v>
      </c>
      <c r="E61" s="177">
        <f>SUM('6511 Expenditures'!E156)</f>
        <v>650</v>
      </c>
      <c r="F61" s="177">
        <f>SUM('6511 Expenditures'!G156)</f>
        <v>800</v>
      </c>
    </row>
    <row r="62" spans="1:6" ht="15" x14ac:dyDescent="0.2">
      <c r="A62" s="153" t="s">
        <v>304</v>
      </c>
      <c r="B62" s="152" t="s">
        <v>558</v>
      </c>
      <c r="C62" s="139" t="s">
        <v>157</v>
      </c>
      <c r="D62" s="178">
        <v>5400</v>
      </c>
      <c r="E62" s="177">
        <f>SUM('6511 Expenditures'!E157)</f>
        <v>3300</v>
      </c>
      <c r="F62" s="177">
        <f>SUM('6511 Expenditures'!G157)</f>
        <v>6600</v>
      </c>
    </row>
    <row r="63" spans="1:6" ht="15" x14ac:dyDescent="0.2">
      <c r="A63" s="153" t="s">
        <v>305</v>
      </c>
      <c r="B63" s="152" t="s">
        <v>558</v>
      </c>
      <c r="C63" s="139" t="s">
        <v>158</v>
      </c>
      <c r="D63" s="178">
        <v>3500</v>
      </c>
      <c r="E63" s="177">
        <f>SUM('6511 Expenditures'!E158)</f>
        <v>3500</v>
      </c>
      <c r="F63" s="177">
        <f>SUM('6511 Expenditures'!G158)</f>
        <v>3500</v>
      </c>
    </row>
    <row r="64" spans="1:6" ht="15" x14ac:dyDescent="0.2">
      <c r="A64" s="153" t="s">
        <v>306</v>
      </c>
      <c r="B64" s="152" t="s">
        <v>558</v>
      </c>
      <c r="C64" s="139" t="s">
        <v>160</v>
      </c>
      <c r="D64" s="178">
        <v>14000</v>
      </c>
      <c r="E64" s="177">
        <f>SUM('6511 Expenditures'!E159)</f>
        <v>21150</v>
      </c>
      <c r="F64" s="177">
        <f>SUM('6511 Expenditures'!G159)</f>
        <v>24550</v>
      </c>
    </row>
    <row r="65" spans="1:6" ht="15" x14ac:dyDescent="0.2">
      <c r="A65" s="153" t="s">
        <v>307</v>
      </c>
      <c r="B65" s="152" t="s">
        <v>558</v>
      </c>
      <c r="C65" s="139" t="s">
        <v>159</v>
      </c>
      <c r="D65" s="178">
        <v>2400</v>
      </c>
      <c r="E65" s="177">
        <f>SUM('6511 Expenditures'!E160)</f>
        <v>2400</v>
      </c>
      <c r="F65" s="177">
        <f>SUM('6511 Expenditures'!G160)</f>
        <v>2400</v>
      </c>
    </row>
    <row r="66" spans="1:6" ht="15" x14ac:dyDescent="0.2">
      <c r="A66" s="153" t="s">
        <v>308</v>
      </c>
      <c r="B66" s="152" t="s">
        <v>558</v>
      </c>
      <c r="C66" s="139" t="s">
        <v>161</v>
      </c>
      <c r="D66" s="179">
        <v>10000</v>
      </c>
      <c r="E66" s="177">
        <f>SUM('6511 Expenditures'!E161)</f>
        <v>10000</v>
      </c>
      <c r="F66" s="177">
        <f>SUM('6511 Expenditures'!G161)</f>
        <v>9500</v>
      </c>
    </row>
    <row r="67" spans="1:6" ht="15" x14ac:dyDescent="0.2">
      <c r="A67" s="153" t="s">
        <v>309</v>
      </c>
      <c r="B67" s="152" t="s">
        <v>558</v>
      </c>
      <c r="C67" s="139" t="s">
        <v>143</v>
      </c>
      <c r="D67" s="179">
        <v>230</v>
      </c>
      <c r="E67" s="177">
        <f>SUM('6511 Expenditures'!E162)</f>
        <v>200</v>
      </c>
      <c r="F67" s="177">
        <f>SUM('6511 Expenditures'!G162)</f>
        <v>200</v>
      </c>
    </row>
    <row r="68" spans="1:6" ht="15" x14ac:dyDescent="0.2">
      <c r="A68" s="153" t="s">
        <v>310</v>
      </c>
      <c r="B68" s="152" t="s">
        <v>558</v>
      </c>
      <c r="C68" s="139" t="s">
        <v>162</v>
      </c>
      <c r="D68" s="178">
        <v>0</v>
      </c>
      <c r="E68" s="177">
        <f>SUM('6511 Expenditures'!E163)</f>
        <v>0</v>
      </c>
      <c r="F68" s="177">
        <f>SUM('6511 Expenditures'!G163)</f>
        <v>0</v>
      </c>
    </row>
    <row r="69" spans="1:6" ht="30" x14ac:dyDescent="0.2">
      <c r="A69" s="153" t="s">
        <v>311</v>
      </c>
      <c r="B69" s="152" t="s">
        <v>558</v>
      </c>
      <c r="C69" s="172" t="s">
        <v>312</v>
      </c>
      <c r="D69" s="178">
        <v>4300</v>
      </c>
      <c r="E69" s="177">
        <f>SUM('6511 Expenditures'!E164)</f>
        <v>4600</v>
      </c>
      <c r="F69" s="177">
        <f>SUM('6511 Expenditures'!G164)</f>
        <v>3700</v>
      </c>
    </row>
    <row r="70" spans="1:6" ht="15" x14ac:dyDescent="0.2">
      <c r="A70" s="153" t="s">
        <v>313</v>
      </c>
      <c r="B70" s="152" t="s">
        <v>558</v>
      </c>
      <c r="C70" s="139" t="s">
        <v>488</v>
      </c>
      <c r="D70" s="178">
        <v>180</v>
      </c>
      <c r="E70" s="177">
        <f>SUM('6511 Expenditures'!E165)</f>
        <v>180</v>
      </c>
      <c r="F70" s="177">
        <f>SUM('6511 Expenditures'!G165)</f>
        <v>180</v>
      </c>
    </row>
    <row r="71" spans="1:6" ht="15" x14ac:dyDescent="0.2">
      <c r="A71" s="150"/>
      <c r="B71" s="149"/>
      <c r="C71" s="155" t="s">
        <v>482</v>
      </c>
      <c r="D71" s="180">
        <f>SUM(D60:D70)</f>
        <v>48650</v>
      </c>
      <c r="E71" s="193">
        <f>SUM(E60:E70)</f>
        <v>52980</v>
      </c>
      <c r="F71" s="265">
        <f>SUM(F60:F70)</f>
        <v>60430</v>
      </c>
    </row>
    <row r="72" spans="1:6" ht="15" x14ac:dyDescent="0.2">
      <c r="A72" s="150"/>
      <c r="B72" s="149"/>
      <c r="C72" s="149"/>
      <c r="D72" s="182"/>
      <c r="E72" s="177"/>
    </row>
    <row r="73" spans="1:6" ht="15" x14ac:dyDescent="0.2">
      <c r="A73" s="150"/>
      <c r="B73" s="149"/>
      <c r="C73" s="190" t="s">
        <v>489</v>
      </c>
      <c r="D73" s="183">
        <f>SUM(D71,D57,D51,D36,D27,D11)</f>
        <v>1674334</v>
      </c>
      <c r="E73" s="183">
        <f>SUM(E71,E57,E51,E36,E27,E11)</f>
        <v>1662605</v>
      </c>
      <c r="F73" s="183">
        <f>SUM(F71,F57,F51,F36,F27,F11)</f>
        <v>1698905</v>
      </c>
    </row>
    <row r="74" spans="1:6" ht="15" x14ac:dyDescent="0.2">
      <c r="A74" s="150"/>
      <c r="B74" s="149"/>
      <c r="C74" s="299" t="s">
        <v>606</v>
      </c>
      <c r="D74" s="184"/>
      <c r="E74" s="177"/>
    </row>
    <row r="75" spans="1:6" ht="15" x14ac:dyDescent="0.2">
      <c r="A75" s="150"/>
      <c r="B75" s="149"/>
      <c r="C75" s="149"/>
      <c r="D75" s="179"/>
      <c r="E75" s="177"/>
      <c r="F75" s="94"/>
    </row>
    <row r="76" spans="1:6" ht="15.75" x14ac:dyDescent="0.2">
      <c r="A76" s="148" t="s">
        <v>491</v>
      </c>
      <c r="B76" s="149"/>
      <c r="C76" s="149"/>
      <c r="D76" s="184"/>
      <c r="E76" s="177"/>
      <c r="F76" s="94"/>
    </row>
    <row r="77" spans="1:6" ht="15.75" x14ac:dyDescent="0.2">
      <c r="A77" s="148"/>
      <c r="B77" s="149"/>
      <c r="C77" s="267"/>
      <c r="D77" s="184"/>
      <c r="E77" s="177"/>
      <c r="F77" s="94"/>
    </row>
    <row r="78" spans="1:6" ht="15" x14ac:dyDescent="0.2">
      <c r="A78" s="161" t="s">
        <v>565</v>
      </c>
      <c r="B78" s="162"/>
      <c r="C78" s="268"/>
      <c r="D78" s="195"/>
      <c r="E78" s="177"/>
      <c r="F78" s="94"/>
    </row>
    <row r="79" spans="1:6" ht="15" x14ac:dyDescent="0.2">
      <c r="A79" s="163" t="s">
        <v>210</v>
      </c>
      <c r="B79" s="162" t="s">
        <v>492</v>
      </c>
      <c r="C79" s="268" t="s">
        <v>40</v>
      </c>
      <c r="D79" s="199">
        <v>3000</v>
      </c>
      <c r="E79" s="177">
        <f>SUM('6511 Expenditures'!E39)</f>
        <v>3000</v>
      </c>
      <c r="F79" s="177">
        <f>SUM('6511 Expenditures'!G39)</f>
        <v>5000</v>
      </c>
    </row>
    <row r="80" spans="1:6" ht="15" x14ac:dyDescent="0.2">
      <c r="A80" s="163" t="s">
        <v>209</v>
      </c>
      <c r="B80" s="162" t="s">
        <v>492</v>
      </c>
      <c r="C80" s="269" t="s">
        <v>164</v>
      </c>
      <c r="D80" s="199">
        <v>1000</v>
      </c>
      <c r="E80" s="177">
        <f>SUM('6511 Expenditures'!E40)</f>
        <v>3000</v>
      </c>
      <c r="F80" s="177">
        <f>SUM('6511 Expenditures'!G40)</f>
        <v>3000</v>
      </c>
    </row>
    <row r="81" spans="1:6" ht="15" x14ac:dyDescent="0.2">
      <c r="A81" s="163" t="s">
        <v>211</v>
      </c>
      <c r="B81" s="162" t="s">
        <v>493</v>
      </c>
      <c r="C81" s="269" t="s">
        <v>165</v>
      </c>
      <c r="D81" s="199">
        <v>2600</v>
      </c>
      <c r="E81" s="177">
        <f>SUM('6511 Expenditures'!E43)</f>
        <v>2000</v>
      </c>
      <c r="F81" s="177">
        <f>SUM('6511 Expenditures'!G43)</f>
        <v>2000</v>
      </c>
    </row>
    <row r="82" spans="1:6" ht="15" x14ac:dyDescent="0.25">
      <c r="A82" s="163"/>
      <c r="B82" s="162"/>
      <c r="C82" s="270" t="s">
        <v>554</v>
      </c>
      <c r="D82" s="198">
        <f>SUM(D79:D81)</f>
        <v>6600</v>
      </c>
      <c r="E82" s="193">
        <f>SUM(E79:E81)</f>
        <v>8000</v>
      </c>
      <c r="F82" s="271">
        <f>SUM(F79:F81)</f>
        <v>10000</v>
      </c>
    </row>
    <row r="83" spans="1:6" ht="15" x14ac:dyDescent="0.2">
      <c r="A83" s="163"/>
      <c r="B83" s="162"/>
      <c r="C83" s="269"/>
      <c r="D83" s="199"/>
      <c r="E83" s="177"/>
      <c r="F83" s="94"/>
    </row>
    <row r="84" spans="1:6" ht="15" x14ac:dyDescent="0.2">
      <c r="A84" s="146" t="s">
        <v>566</v>
      </c>
      <c r="B84" s="162"/>
      <c r="C84" s="172"/>
      <c r="D84" s="199"/>
      <c r="E84" s="177"/>
      <c r="F84" s="94"/>
    </row>
    <row r="85" spans="1:6" ht="30" x14ac:dyDescent="0.2">
      <c r="A85" s="164" t="s">
        <v>212</v>
      </c>
      <c r="B85" s="162" t="s">
        <v>494</v>
      </c>
      <c r="C85" s="139" t="s">
        <v>166</v>
      </c>
      <c r="D85" s="199">
        <v>6000</v>
      </c>
      <c r="E85" s="177">
        <f>SUM('6511 Expenditures'!E46)</f>
        <v>8000</v>
      </c>
      <c r="F85" s="177">
        <f>SUM('6511 Expenditures'!G46)</f>
        <v>8000</v>
      </c>
    </row>
    <row r="86" spans="1:6" ht="30" x14ac:dyDescent="0.2">
      <c r="A86" s="164" t="s">
        <v>213</v>
      </c>
      <c r="B86" s="162" t="s">
        <v>495</v>
      </c>
      <c r="C86" s="139" t="s">
        <v>175</v>
      </c>
      <c r="D86" s="195">
        <v>7500</v>
      </c>
      <c r="E86" s="177">
        <f>SUM('6511 Expenditures'!E47)</f>
        <v>8800</v>
      </c>
      <c r="F86" s="177">
        <f>SUM('6511 Expenditures'!G47)</f>
        <v>8800</v>
      </c>
    </row>
    <row r="87" spans="1:6" ht="30" x14ac:dyDescent="0.2">
      <c r="A87" s="164" t="s">
        <v>214</v>
      </c>
      <c r="B87" s="162" t="s">
        <v>494</v>
      </c>
      <c r="C87" s="139" t="s">
        <v>45</v>
      </c>
      <c r="D87" s="195">
        <v>50000</v>
      </c>
      <c r="E87" s="177">
        <f>SUM('6511 Expenditures'!E48)</f>
        <v>18000</v>
      </c>
      <c r="F87" s="177">
        <f>SUM('6511 Expenditures'!G48)</f>
        <v>45000</v>
      </c>
    </row>
    <row r="88" spans="1:6" ht="30" x14ac:dyDescent="0.2">
      <c r="A88" s="164" t="s">
        <v>215</v>
      </c>
      <c r="B88" s="162" t="s">
        <v>495</v>
      </c>
      <c r="C88" s="272" t="s">
        <v>174</v>
      </c>
      <c r="D88" s="273">
        <v>30000</v>
      </c>
      <c r="E88" s="274">
        <f>SUM('6511 Expenditures'!E49)</f>
        <v>15000</v>
      </c>
      <c r="F88" s="274">
        <f>SUM('6511 Expenditures'!G49)</f>
        <v>8000</v>
      </c>
    </row>
    <row r="89" spans="1:6" ht="30" x14ac:dyDescent="0.2">
      <c r="A89" s="164" t="s">
        <v>216</v>
      </c>
      <c r="B89" s="162" t="s">
        <v>494</v>
      </c>
      <c r="C89" s="139" t="s">
        <v>167</v>
      </c>
      <c r="D89" s="199">
        <v>10000</v>
      </c>
      <c r="E89" s="177">
        <f>SUM('6511 Expenditures'!E50)</f>
        <v>25000</v>
      </c>
      <c r="F89" s="177">
        <f>SUM('6511 Expenditures'!G50)</f>
        <v>20000</v>
      </c>
    </row>
    <row r="90" spans="1:6" ht="30" x14ac:dyDescent="0.2">
      <c r="A90" s="164" t="s">
        <v>360</v>
      </c>
      <c r="B90" s="162" t="s">
        <v>495</v>
      </c>
      <c r="C90" s="139" t="s">
        <v>42</v>
      </c>
      <c r="D90" s="195">
        <v>0</v>
      </c>
      <c r="E90" s="177">
        <f>SUM('6511 Expenditures'!E51)</f>
        <v>0</v>
      </c>
      <c r="F90" s="177">
        <f>SUM('6511 Expenditures'!G51)</f>
        <v>0</v>
      </c>
    </row>
    <row r="91" spans="1:6" ht="15" x14ac:dyDescent="0.25">
      <c r="A91" s="164"/>
      <c r="B91" s="162"/>
      <c r="C91" s="197" t="s">
        <v>554</v>
      </c>
      <c r="D91" s="198">
        <f>SUM(D85:D90)</f>
        <v>103500</v>
      </c>
      <c r="E91" s="193">
        <f>SUM(E85:E90)</f>
        <v>74800</v>
      </c>
      <c r="F91" s="271">
        <f>SUM(F85:F90)</f>
        <v>89800</v>
      </c>
    </row>
    <row r="92" spans="1:6" ht="15" x14ac:dyDescent="0.2">
      <c r="A92" s="164"/>
      <c r="B92" s="162"/>
      <c r="C92" s="139"/>
      <c r="D92" s="195"/>
      <c r="E92" s="177"/>
      <c r="F92" s="94"/>
    </row>
    <row r="93" spans="1:6" ht="15" x14ac:dyDescent="0.25">
      <c r="A93" s="165" t="s">
        <v>496</v>
      </c>
      <c r="B93" s="162"/>
      <c r="C93" s="166"/>
      <c r="D93" s="200"/>
      <c r="E93" s="177"/>
      <c r="F93" s="94"/>
    </row>
    <row r="94" spans="1:6" ht="30" x14ac:dyDescent="0.2">
      <c r="A94" s="164" t="s">
        <v>217</v>
      </c>
      <c r="B94" s="162" t="s">
        <v>497</v>
      </c>
      <c r="C94" s="139" t="s">
        <v>38</v>
      </c>
      <c r="D94" s="199">
        <v>5000</v>
      </c>
      <c r="E94" s="177">
        <f>SUM('6511 Expenditures'!E54)</f>
        <v>3000</v>
      </c>
      <c r="F94" s="177">
        <f>SUM('6511 Expenditures'!G54)</f>
        <v>3000</v>
      </c>
    </row>
    <row r="95" spans="1:6" ht="30" x14ac:dyDescent="0.2">
      <c r="A95" s="164" t="s">
        <v>218</v>
      </c>
      <c r="B95" s="162" t="s">
        <v>497</v>
      </c>
      <c r="C95" s="139" t="s">
        <v>39</v>
      </c>
      <c r="D95" s="199">
        <v>2000</v>
      </c>
      <c r="E95" s="177">
        <f>SUM('6511 Expenditures'!E55)</f>
        <v>8000</v>
      </c>
      <c r="F95" s="177">
        <f>SUM('6511 Expenditures'!G55)</f>
        <v>3000</v>
      </c>
    </row>
    <row r="96" spans="1:6" ht="30" x14ac:dyDescent="0.2">
      <c r="A96" s="164" t="s">
        <v>219</v>
      </c>
      <c r="B96" s="162" t="s">
        <v>497</v>
      </c>
      <c r="C96" s="139" t="s">
        <v>163</v>
      </c>
      <c r="D96" s="199">
        <v>8000</v>
      </c>
      <c r="E96" s="177">
        <f>SUM('6511 Expenditures'!E56)</f>
        <v>8500</v>
      </c>
      <c r="F96" s="177">
        <f>SUM('6511 Expenditures'!G56)</f>
        <v>5300</v>
      </c>
    </row>
    <row r="97" spans="1:6" ht="30" x14ac:dyDescent="0.2">
      <c r="A97" s="164" t="s">
        <v>220</v>
      </c>
      <c r="B97" s="162" t="s">
        <v>497</v>
      </c>
      <c r="C97" s="139" t="s">
        <v>168</v>
      </c>
      <c r="D97" s="199">
        <v>4800</v>
      </c>
      <c r="E97" s="177">
        <f>SUM('6511 Expenditures'!E57)</f>
        <v>1700</v>
      </c>
      <c r="F97" s="177">
        <f>SUM('6511 Expenditures'!G57)</f>
        <v>1700</v>
      </c>
    </row>
    <row r="98" spans="1:6" ht="15" x14ac:dyDescent="0.25">
      <c r="A98" s="164"/>
      <c r="B98" s="162"/>
      <c r="C98" s="197" t="s">
        <v>554</v>
      </c>
      <c r="D98" s="198">
        <f>SUM(D94:D97)</f>
        <v>19800</v>
      </c>
      <c r="E98" s="193">
        <f>SUM(E94:E97)</f>
        <v>21200</v>
      </c>
      <c r="F98" s="271">
        <f>SUM(F94:F97)</f>
        <v>13000</v>
      </c>
    </row>
    <row r="99" spans="1:6" ht="15" x14ac:dyDescent="0.2">
      <c r="A99" s="164"/>
      <c r="B99" s="162"/>
      <c r="C99" s="139"/>
      <c r="D99" s="195"/>
      <c r="E99" s="177"/>
      <c r="F99" s="94"/>
    </row>
    <row r="100" spans="1:6" ht="15" x14ac:dyDescent="0.2">
      <c r="A100" s="161" t="s">
        <v>498</v>
      </c>
      <c r="B100" s="162"/>
      <c r="C100" s="139"/>
      <c r="D100" s="195"/>
      <c r="E100" s="177"/>
      <c r="F100" s="94"/>
    </row>
    <row r="101" spans="1:6" ht="30" x14ac:dyDescent="0.25">
      <c r="A101" s="163" t="s">
        <v>221</v>
      </c>
      <c r="B101" s="162" t="s">
        <v>499</v>
      </c>
      <c r="C101" s="172" t="s">
        <v>169</v>
      </c>
      <c r="D101" s="196">
        <v>1000</v>
      </c>
      <c r="E101" s="177">
        <f>SUM('6511 Expenditures'!E60)</f>
        <v>1000</v>
      </c>
      <c r="F101" s="177">
        <f>SUM('6511 Expenditures'!G60)</f>
        <v>500</v>
      </c>
    </row>
    <row r="102" spans="1:6" ht="30" x14ac:dyDescent="0.25">
      <c r="A102" s="163" t="s">
        <v>222</v>
      </c>
      <c r="B102" s="162" t="s">
        <v>499</v>
      </c>
      <c r="C102" s="139" t="s">
        <v>170</v>
      </c>
      <c r="D102" s="196">
        <v>1000</v>
      </c>
      <c r="E102" s="177">
        <f>SUM('6511 Expenditures'!E61)</f>
        <v>100</v>
      </c>
      <c r="F102" s="177">
        <f>SUM('6511 Expenditures'!G61)</f>
        <v>100</v>
      </c>
    </row>
    <row r="103" spans="1:6" ht="30" x14ac:dyDescent="0.25">
      <c r="A103" s="163" t="s">
        <v>223</v>
      </c>
      <c r="B103" s="162" t="s">
        <v>499</v>
      </c>
      <c r="C103" s="139" t="s">
        <v>172</v>
      </c>
      <c r="D103" s="196">
        <v>500</v>
      </c>
      <c r="E103" s="177">
        <f>SUM('6511 Expenditures'!E62)</f>
        <v>400</v>
      </c>
      <c r="F103" s="177">
        <f>SUM('6511 Expenditures'!G62)</f>
        <v>400</v>
      </c>
    </row>
    <row r="104" spans="1:6" ht="15" x14ac:dyDescent="0.25">
      <c r="A104" s="163"/>
      <c r="B104" s="162"/>
      <c r="C104" s="197" t="s">
        <v>554</v>
      </c>
      <c r="D104" s="198">
        <f>SUM(D101:D103)</f>
        <v>2500</v>
      </c>
      <c r="E104" s="193">
        <f>SUM(E101:E103)</f>
        <v>1500</v>
      </c>
      <c r="F104" s="271">
        <f>SUM(F101:F103)</f>
        <v>1000</v>
      </c>
    </row>
    <row r="105" spans="1:6" ht="15" x14ac:dyDescent="0.2">
      <c r="A105" s="163"/>
      <c r="B105" s="162"/>
      <c r="C105" s="171"/>
      <c r="D105" s="195"/>
      <c r="E105" s="177"/>
      <c r="F105" s="94"/>
    </row>
    <row r="106" spans="1:6" ht="15" x14ac:dyDescent="0.25">
      <c r="A106" s="146" t="s">
        <v>500</v>
      </c>
      <c r="B106" s="162"/>
      <c r="C106" s="171"/>
      <c r="D106" s="196"/>
      <c r="E106" s="177"/>
      <c r="F106" s="94"/>
    </row>
    <row r="107" spans="1:6" ht="30" x14ac:dyDescent="0.2">
      <c r="A107" s="164" t="s">
        <v>224</v>
      </c>
      <c r="B107" s="162" t="s">
        <v>501</v>
      </c>
      <c r="C107" s="139" t="s">
        <v>502</v>
      </c>
      <c r="D107" s="199">
        <v>10225</v>
      </c>
      <c r="E107" s="177">
        <f>SUM('6511 Expenditures'!E65)</f>
        <v>10225</v>
      </c>
      <c r="F107" s="177">
        <f>SUM('6511 Expenditures'!G65)</f>
        <v>10725</v>
      </c>
    </row>
    <row r="108" spans="1:6" ht="30" x14ac:dyDescent="0.25">
      <c r="A108" s="164" t="s">
        <v>225</v>
      </c>
      <c r="B108" s="162" t="s">
        <v>501</v>
      </c>
      <c r="C108" s="139" t="s">
        <v>173</v>
      </c>
      <c r="D108" s="196">
        <v>7300</v>
      </c>
      <c r="E108" s="177">
        <f>SUM('6511 Expenditures'!E69)</f>
        <v>7300</v>
      </c>
      <c r="F108" s="177">
        <f>SUM('6511 Expenditures'!G69)</f>
        <v>7900</v>
      </c>
    </row>
    <row r="109" spans="1:6" ht="15" x14ac:dyDescent="0.25">
      <c r="A109" s="164"/>
      <c r="B109" s="162"/>
      <c r="C109" s="197" t="s">
        <v>554</v>
      </c>
      <c r="D109" s="198">
        <f>SUM(D107:D108)</f>
        <v>17525</v>
      </c>
      <c r="E109" s="193">
        <f>SUM(E107:E108)</f>
        <v>17525</v>
      </c>
      <c r="F109" s="271">
        <f>SUM(F107:F108)</f>
        <v>18625</v>
      </c>
    </row>
    <row r="110" spans="1:6" ht="15" x14ac:dyDescent="0.2">
      <c r="A110" s="163"/>
      <c r="B110" s="162"/>
      <c r="C110" s="139"/>
      <c r="D110" s="195"/>
      <c r="E110" s="177"/>
      <c r="F110" s="94"/>
    </row>
    <row r="111" spans="1:6" ht="15" x14ac:dyDescent="0.2">
      <c r="A111" s="146" t="s">
        <v>503</v>
      </c>
      <c r="B111" s="162"/>
      <c r="C111" s="139"/>
      <c r="D111" s="195"/>
      <c r="E111" s="177"/>
      <c r="F111" s="94"/>
    </row>
    <row r="112" spans="1:6" ht="15" x14ac:dyDescent="0.2">
      <c r="A112" s="164" t="s">
        <v>226</v>
      </c>
      <c r="B112" s="162" t="s">
        <v>504</v>
      </c>
      <c r="C112" s="139" t="s">
        <v>43</v>
      </c>
      <c r="D112" s="199">
        <v>2500</v>
      </c>
      <c r="E112" s="177">
        <f>SUM('6511 Expenditures'!E72)</f>
        <v>2500</v>
      </c>
      <c r="F112" s="177">
        <f>SUM('6511 Expenditures'!G72)</f>
        <v>2500</v>
      </c>
    </row>
    <row r="113" spans="1:6" ht="15" x14ac:dyDescent="0.2">
      <c r="A113" s="164" t="s">
        <v>227</v>
      </c>
      <c r="B113" s="162" t="s">
        <v>504</v>
      </c>
      <c r="C113" s="139" t="s">
        <v>44</v>
      </c>
      <c r="D113" s="199">
        <v>10000</v>
      </c>
      <c r="E113" s="177">
        <f>SUM('6511 Expenditures'!E76)</f>
        <v>8000</v>
      </c>
      <c r="F113" s="177">
        <f>SUM('6511 Expenditures'!G76)</f>
        <v>8000</v>
      </c>
    </row>
    <row r="114" spans="1:6" ht="15" x14ac:dyDescent="0.2">
      <c r="A114" s="126" t="s">
        <v>373</v>
      </c>
      <c r="B114" s="202" t="s">
        <v>504</v>
      </c>
      <c r="C114" s="140" t="s">
        <v>374</v>
      </c>
      <c r="D114" s="199">
        <v>0</v>
      </c>
      <c r="E114" s="177">
        <f>SUM('6511 Expenditures'!E77)</f>
        <v>450</v>
      </c>
      <c r="F114" s="177">
        <f>SUM('6511 Expenditures'!G77)</f>
        <v>450</v>
      </c>
    </row>
    <row r="115" spans="1:6" ht="15" x14ac:dyDescent="0.25">
      <c r="A115" s="164"/>
      <c r="B115" s="162"/>
      <c r="C115" s="197" t="s">
        <v>554</v>
      </c>
      <c r="D115" s="193">
        <f>SUM(D112:D114)</f>
        <v>12500</v>
      </c>
      <c r="E115" s="193">
        <f>SUM(E112:E114)</f>
        <v>10950</v>
      </c>
      <c r="F115" s="271">
        <f>SUM(F112:F114)</f>
        <v>10950</v>
      </c>
    </row>
    <row r="116" spans="1:6" ht="15" x14ac:dyDescent="0.2">
      <c r="A116" s="163"/>
      <c r="B116" s="162"/>
      <c r="C116" s="139"/>
      <c r="D116" s="201"/>
      <c r="E116" s="177"/>
      <c r="F116" s="94"/>
    </row>
    <row r="117" spans="1:6" ht="15" x14ac:dyDescent="0.2">
      <c r="A117" s="146" t="s">
        <v>505</v>
      </c>
      <c r="B117" s="162"/>
      <c r="C117" s="139"/>
      <c r="D117" s="195"/>
      <c r="E117" s="177"/>
      <c r="F117" s="94"/>
    </row>
    <row r="118" spans="1:6" ht="15" x14ac:dyDescent="0.25">
      <c r="A118" s="163" t="s">
        <v>228</v>
      </c>
      <c r="B118" s="167" t="s">
        <v>506</v>
      </c>
      <c r="C118" s="139" t="s">
        <v>182</v>
      </c>
      <c r="D118" s="203">
        <v>33000</v>
      </c>
      <c r="E118" s="177">
        <f>SUM('6511 Expenditures'!E110)</f>
        <v>36000</v>
      </c>
      <c r="F118" s="177">
        <f>SUM('6511 Expenditures'!G110)</f>
        <v>36000</v>
      </c>
    </row>
    <row r="119" spans="1:6" ht="15" x14ac:dyDescent="0.25">
      <c r="A119" s="163" t="s">
        <v>229</v>
      </c>
      <c r="B119" s="167" t="s">
        <v>506</v>
      </c>
      <c r="C119" s="139" t="s">
        <v>183</v>
      </c>
      <c r="D119" s="196">
        <v>25000</v>
      </c>
      <c r="E119" s="177">
        <f>SUM('6511 Expenditures'!E111)</f>
        <v>20000</v>
      </c>
      <c r="F119" s="177">
        <f>SUM('6511 Expenditures'!G111)</f>
        <v>20000</v>
      </c>
    </row>
    <row r="120" spans="1:6" ht="15" x14ac:dyDescent="0.2">
      <c r="A120" s="168" t="s">
        <v>230</v>
      </c>
      <c r="B120" s="162" t="s">
        <v>507</v>
      </c>
      <c r="C120" s="172"/>
      <c r="D120" s="199">
        <v>500</v>
      </c>
      <c r="E120" s="177">
        <f>SUM('6511 Expenditures'!E112)</f>
        <v>500</v>
      </c>
      <c r="F120" s="177">
        <f>SUM('6511 Expenditures'!G112)</f>
        <v>1100</v>
      </c>
    </row>
    <row r="121" spans="1:6" ht="15" x14ac:dyDescent="0.25">
      <c r="A121" s="168"/>
      <c r="B121" s="162"/>
      <c r="C121" s="197" t="s">
        <v>554</v>
      </c>
      <c r="D121" s="198">
        <f>SUM(D118:D120)</f>
        <v>58500</v>
      </c>
      <c r="E121" s="193">
        <f>SUM(E118:E120)</f>
        <v>56500</v>
      </c>
      <c r="F121" s="112">
        <f>SUM(F118:F120)</f>
        <v>57100</v>
      </c>
    </row>
    <row r="122" spans="1:6" ht="15" x14ac:dyDescent="0.25">
      <c r="A122" s="168"/>
      <c r="B122" s="162"/>
      <c r="C122" s="162"/>
      <c r="D122" s="196"/>
      <c r="E122" s="177"/>
      <c r="F122" s="94"/>
    </row>
    <row r="123" spans="1:6" ht="15" x14ac:dyDescent="0.25">
      <c r="A123" s="146" t="s">
        <v>508</v>
      </c>
      <c r="B123" s="162"/>
      <c r="C123" s="167"/>
      <c r="D123" s="203"/>
      <c r="E123" s="177"/>
      <c r="F123" s="94"/>
    </row>
    <row r="124" spans="1:6" ht="15" x14ac:dyDescent="0.25">
      <c r="A124" s="169" t="s">
        <v>231</v>
      </c>
      <c r="B124" s="162" t="s">
        <v>509</v>
      </c>
      <c r="C124" s="139" t="s">
        <v>197</v>
      </c>
      <c r="D124" s="203">
        <v>8000</v>
      </c>
      <c r="E124" s="177">
        <f>SUM('6511 Expenditures'!E115)</f>
        <v>9000</v>
      </c>
      <c r="F124" s="177">
        <f>SUM('6511 Expenditures'!G115)</f>
        <v>9000</v>
      </c>
    </row>
    <row r="125" spans="1:6" ht="15" x14ac:dyDescent="0.25">
      <c r="A125" s="169"/>
      <c r="B125" s="162"/>
      <c r="C125" s="197" t="s">
        <v>554</v>
      </c>
      <c r="D125" s="198">
        <f>SUM(D124)</f>
        <v>8000</v>
      </c>
      <c r="E125" s="193">
        <f>SUM(E124)</f>
        <v>9000</v>
      </c>
      <c r="F125" s="112">
        <f>SUM(F124)</f>
        <v>9000</v>
      </c>
    </row>
    <row r="126" spans="1:6" ht="15" x14ac:dyDescent="0.2">
      <c r="A126" s="169"/>
      <c r="B126" s="162"/>
      <c r="C126" s="139"/>
      <c r="D126" s="204"/>
      <c r="E126" s="177"/>
      <c r="F126" s="94"/>
    </row>
    <row r="127" spans="1:6" ht="15" x14ac:dyDescent="0.25">
      <c r="A127" s="170" t="s">
        <v>510</v>
      </c>
      <c r="B127" s="162"/>
      <c r="C127" s="139"/>
      <c r="D127" s="203"/>
      <c r="E127" s="177"/>
      <c r="F127" s="94"/>
    </row>
    <row r="128" spans="1:6" ht="30" x14ac:dyDescent="0.2">
      <c r="A128" s="163" t="s">
        <v>232</v>
      </c>
      <c r="B128" s="162" t="s">
        <v>511</v>
      </c>
      <c r="C128" s="139" t="s">
        <v>181</v>
      </c>
      <c r="D128" s="199">
        <v>65000</v>
      </c>
      <c r="E128" s="177">
        <f>SUM('6511 Expenditures'!E118)</f>
        <v>56000</v>
      </c>
      <c r="F128" s="177">
        <f>SUM('6511 Expenditures'!G118)</f>
        <v>61000</v>
      </c>
    </row>
    <row r="129" spans="1:6" ht="15" x14ac:dyDescent="0.25">
      <c r="A129" s="163" t="s">
        <v>233</v>
      </c>
      <c r="B129" s="162" t="s">
        <v>512</v>
      </c>
      <c r="C129" s="172" t="s">
        <v>177</v>
      </c>
      <c r="D129" s="203">
        <v>12000</v>
      </c>
      <c r="E129" s="177">
        <f>SUM('6511 Expenditures'!E119)</f>
        <v>12000</v>
      </c>
      <c r="F129" s="177">
        <f>SUM('6511 Expenditures'!G119)</f>
        <v>25000</v>
      </c>
    </row>
    <row r="130" spans="1:6" ht="15" x14ac:dyDescent="0.25">
      <c r="A130" s="163" t="s">
        <v>234</v>
      </c>
      <c r="B130" s="162" t="s">
        <v>512</v>
      </c>
      <c r="C130" s="172" t="s">
        <v>200</v>
      </c>
      <c r="D130" s="203">
        <v>28000</v>
      </c>
      <c r="E130" s="177">
        <f>SUM('6511 Expenditures'!E120)</f>
        <v>20000</v>
      </c>
      <c r="F130" s="177">
        <f>SUM('6511 Expenditures'!G120)</f>
        <v>13000</v>
      </c>
    </row>
    <row r="131" spans="1:6" ht="15" x14ac:dyDescent="0.25">
      <c r="A131" s="163"/>
      <c r="B131" s="162"/>
      <c r="C131" s="197" t="s">
        <v>554</v>
      </c>
      <c r="D131" s="198">
        <f>SUM(D128:D130)</f>
        <v>105000</v>
      </c>
      <c r="E131" s="193">
        <f>SUM(E128:E130)</f>
        <v>88000</v>
      </c>
      <c r="F131" s="271">
        <f>SUM(F128:F130)</f>
        <v>99000</v>
      </c>
    </row>
    <row r="132" spans="1:6" ht="15" x14ac:dyDescent="0.25">
      <c r="A132" s="163"/>
      <c r="B132" s="162"/>
      <c r="C132" s="172"/>
      <c r="D132" s="203"/>
      <c r="E132" s="177"/>
      <c r="F132" s="94"/>
    </row>
    <row r="133" spans="1:6" ht="15" x14ac:dyDescent="0.25">
      <c r="A133" s="146" t="s">
        <v>513</v>
      </c>
      <c r="B133" s="162"/>
      <c r="C133" s="172"/>
      <c r="D133" s="203"/>
      <c r="E133" s="177"/>
      <c r="F133" s="94"/>
    </row>
    <row r="134" spans="1:6" ht="15" x14ac:dyDescent="0.2">
      <c r="A134" s="168" t="s">
        <v>235</v>
      </c>
      <c r="B134" s="162" t="s">
        <v>552</v>
      </c>
      <c r="C134" s="139" t="s">
        <v>41</v>
      </c>
      <c r="D134" s="195">
        <v>45000</v>
      </c>
      <c r="E134" s="177">
        <f>SUM('6511 Expenditures'!E123)</f>
        <v>45000</v>
      </c>
      <c r="F134" s="177">
        <f>SUM('6511 Expenditures'!G123)</f>
        <v>45000</v>
      </c>
    </row>
    <row r="135" spans="1:6" ht="15" x14ac:dyDescent="0.2">
      <c r="A135" s="168" t="s">
        <v>236</v>
      </c>
      <c r="B135" s="162" t="s">
        <v>552</v>
      </c>
      <c r="C135" s="139" t="s">
        <v>198</v>
      </c>
      <c r="D135" s="195">
        <v>30000</v>
      </c>
      <c r="E135" s="177">
        <f>SUM('6511 Expenditures'!E124)</f>
        <v>30000</v>
      </c>
      <c r="F135" s="177">
        <f>SUM('6511 Expenditures'!G124)</f>
        <v>30000</v>
      </c>
    </row>
    <row r="136" spans="1:6" ht="15" x14ac:dyDescent="0.2">
      <c r="A136" s="168" t="s">
        <v>515</v>
      </c>
      <c r="B136" s="162" t="s">
        <v>552</v>
      </c>
      <c r="C136" s="139" t="s">
        <v>516</v>
      </c>
      <c r="D136" s="195">
        <v>6000</v>
      </c>
      <c r="E136" s="177">
        <f>SUM('6511 Expenditures'!E125)</f>
        <v>4500</v>
      </c>
      <c r="F136" s="177">
        <f>SUM('6511 Expenditures'!G125)</f>
        <v>4500</v>
      </c>
    </row>
    <row r="137" spans="1:6" ht="15" x14ac:dyDescent="0.2">
      <c r="A137" s="168" t="s">
        <v>237</v>
      </c>
      <c r="B137" s="162" t="s">
        <v>552</v>
      </c>
      <c r="C137" s="139" t="s">
        <v>176</v>
      </c>
      <c r="D137" s="199">
        <v>1000</v>
      </c>
      <c r="E137" s="177">
        <f>SUM('6511 Expenditures'!E126)</f>
        <v>1000</v>
      </c>
      <c r="F137" s="177">
        <f>SUM('6511 Expenditures'!G126)</f>
        <v>1000</v>
      </c>
    </row>
    <row r="138" spans="1:6" ht="15" x14ac:dyDescent="0.2">
      <c r="A138" s="168" t="s">
        <v>238</v>
      </c>
      <c r="B138" s="162" t="s">
        <v>552</v>
      </c>
      <c r="C138" s="139" t="s">
        <v>180</v>
      </c>
      <c r="D138" s="199">
        <v>1000</v>
      </c>
      <c r="E138" s="177">
        <f>SUM('6511 Expenditures'!E127)</f>
        <v>1000</v>
      </c>
      <c r="F138" s="177">
        <f>SUM('6511 Expenditures'!G127)</f>
        <v>1000</v>
      </c>
    </row>
    <row r="139" spans="1:6" ht="15" x14ac:dyDescent="0.2">
      <c r="A139" s="168" t="s">
        <v>239</v>
      </c>
      <c r="B139" s="162" t="s">
        <v>552</v>
      </c>
      <c r="C139" s="139" t="s">
        <v>179</v>
      </c>
      <c r="D139" s="195">
        <v>17000</v>
      </c>
      <c r="E139" s="177">
        <f>SUM('6511 Expenditures'!E128)</f>
        <v>17000</v>
      </c>
      <c r="F139" s="177">
        <f>SUM('6511 Expenditures'!G128)</f>
        <v>17000</v>
      </c>
    </row>
    <row r="140" spans="1:6" ht="15" x14ac:dyDescent="0.2">
      <c r="A140" s="168" t="s">
        <v>240</v>
      </c>
      <c r="B140" s="162" t="s">
        <v>552</v>
      </c>
      <c r="C140" s="139" t="s">
        <v>517</v>
      </c>
      <c r="D140" s="199">
        <v>22500</v>
      </c>
      <c r="E140" s="194">
        <f>SUM('6511 Expenditures'!E129)</f>
        <v>22500</v>
      </c>
      <c r="F140" s="194">
        <f>SUM('6511 Expenditures'!G129)</f>
        <v>22500</v>
      </c>
    </row>
    <row r="141" spans="1:6" ht="15" x14ac:dyDescent="0.2">
      <c r="A141" s="135" t="s">
        <v>241</v>
      </c>
      <c r="B141" s="206" t="s">
        <v>552</v>
      </c>
      <c r="C141" s="127" t="s">
        <v>391</v>
      </c>
      <c r="D141" s="199">
        <v>0</v>
      </c>
      <c r="E141" s="177">
        <f>SUM('6511 Expenditures'!E130)</f>
        <v>1500</v>
      </c>
      <c r="F141" s="177">
        <f>SUM('6511 Expenditures'!G130)</f>
        <v>1500</v>
      </c>
    </row>
    <row r="142" spans="1:6" ht="15" x14ac:dyDescent="0.2">
      <c r="A142" s="168" t="s">
        <v>242</v>
      </c>
      <c r="B142" s="162" t="s">
        <v>552</v>
      </c>
      <c r="C142" s="139" t="s">
        <v>178</v>
      </c>
      <c r="D142" s="195">
        <v>3500</v>
      </c>
      <c r="E142" s="177">
        <f>SUM('6511 Expenditures'!E131)</f>
        <v>3500</v>
      </c>
      <c r="F142" s="177">
        <f>SUM('6511 Expenditures'!G131)</f>
        <v>3500</v>
      </c>
    </row>
    <row r="143" spans="1:6" ht="15" x14ac:dyDescent="0.25">
      <c r="A143" s="168"/>
      <c r="B143" s="162"/>
      <c r="C143" s="197" t="s">
        <v>554</v>
      </c>
      <c r="D143" s="198">
        <f>SUM(D134:D142)</f>
        <v>126000</v>
      </c>
      <c r="E143" s="193">
        <f>SUM(E134:E142)</f>
        <v>126000</v>
      </c>
      <c r="F143" s="271">
        <f>SUM(F134:F142)</f>
        <v>126000</v>
      </c>
    </row>
    <row r="144" spans="1:6" ht="15" x14ac:dyDescent="0.2">
      <c r="A144" s="163"/>
      <c r="B144" s="162"/>
      <c r="C144" s="139"/>
      <c r="D144" s="199"/>
      <c r="E144" s="177"/>
      <c r="F144" s="94"/>
    </row>
    <row r="145" spans="1:6" ht="15" x14ac:dyDescent="0.2">
      <c r="A145" s="146" t="s">
        <v>518</v>
      </c>
      <c r="B145" s="162"/>
      <c r="C145" s="139"/>
      <c r="D145" s="199"/>
      <c r="E145" s="177"/>
      <c r="F145" s="94"/>
    </row>
    <row r="146" spans="1:6" ht="30" x14ac:dyDescent="0.2">
      <c r="A146" s="163" t="s">
        <v>243</v>
      </c>
      <c r="B146" s="162" t="s">
        <v>519</v>
      </c>
      <c r="C146" s="139" t="s">
        <v>169</v>
      </c>
      <c r="D146" s="199">
        <v>200</v>
      </c>
      <c r="E146" s="177">
        <f>SUM('6511 Expenditures'!E134)</f>
        <v>200</v>
      </c>
      <c r="F146" s="177">
        <f>SUM('6511 Expenditures'!G134)</f>
        <v>200</v>
      </c>
    </row>
    <row r="147" spans="1:6" ht="15" x14ac:dyDescent="0.25">
      <c r="A147" s="163" t="s">
        <v>244</v>
      </c>
      <c r="B147" s="162" t="s">
        <v>519</v>
      </c>
      <c r="C147" s="139" t="s">
        <v>170</v>
      </c>
      <c r="D147" s="196">
        <v>750</v>
      </c>
      <c r="E147" s="177">
        <f>SUM('6511 Expenditures'!E135)</f>
        <v>750</v>
      </c>
      <c r="F147" s="177">
        <f>SUM('6511 Expenditures'!G135)</f>
        <v>400</v>
      </c>
    </row>
    <row r="148" spans="1:6" ht="15" x14ac:dyDescent="0.25">
      <c r="A148" s="163" t="s">
        <v>245</v>
      </c>
      <c r="B148" s="162" t="s">
        <v>519</v>
      </c>
      <c r="C148" s="139" t="s">
        <v>172</v>
      </c>
      <c r="D148" s="196">
        <v>750</v>
      </c>
      <c r="E148" s="177">
        <f>SUM('6511 Expenditures'!E136)</f>
        <v>750</v>
      </c>
      <c r="F148" s="177">
        <f>SUM('6511 Expenditures'!G136)</f>
        <v>300</v>
      </c>
    </row>
    <row r="149" spans="1:6" ht="15" x14ac:dyDescent="0.25">
      <c r="A149" s="163"/>
      <c r="B149" s="162"/>
      <c r="C149" s="197" t="s">
        <v>554</v>
      </c>
      <c r="D149" s="198">
        <f>SUM(D146:D148)</f>
        <v>1700</v>
      </c>
      <c r="E149" s="193">
        <f>SUM(E146:E148)</f>
        <v>1700</v>
      </c>
      <c r="F149" s="271">
        <f>SUM(F146:F148)</f>
        <v>900</v>
      </c>
    </row>
    <row r="150" spans="1:6" ht="15" x14ac:dyDescent="0.2">
      <c r="A150" s="163"/>
      <c r="B150" s="162"/>
      <c r="C150" s="171"/>
      <c r="D150" s="199"/>
      <c r="E150" s="177"/>
      <c r="F150" s="94"/>
    </row>
    <row r="151" spans="1:6" ht="15" x14ac:dyDescent="0.2">
      <c r="A151" s="146" t="s">
        <v>520</v>
      </c>
      <c r="B151" s="162"/>
      <c r="C151" s="171"/>
      <c r="D151" s="199"/>
      <c r="E151" s="177"/>
      <c r="F151" s="94"/>
    </row>
    <row r="152" spans="1:6" ht="15" x14ac:dyDescent="0.2">
      <c r="A152" s="164" t="s">
        <v>246</v>
      </c>
      <c r="B152" s="167" t="s">
        <v>553</v>
      </c>
      <c r="C152" s="139" t="s">
        <v>521</v>
      </c>
      <c r="D152" s="199">
        <v>1100</v>
      </c>
      <c r="E152" s="177">
        <f>SUM('6511 Expenditures'!E139)</f>
        <v>1100</v>
      </c>
      <c r="F152" s="177">
        <f>SUM('6511 Expenditures'!G139)</f>
        <v>997</v>
      </c>
    </row>
    <row r="153" spans="1:6" ht="15" x14ac:dyDescent="0.2">
      <c r="A153" s="164" t="s">
        <v>247</v>
      </c>
      <c r="B153" s="167" t="s">
        <v>553</v>
      </c>
      <c r="C153" s="139" t="s">
        <v>522</v>
      </c>
      <c r="D153" s="199">
        <v>5500</v>
      </c>
      <c r="E153" s="177">
        <f>SUM('6511 Expenditures'!E140)</f>
        <v>5500</v>
      </c>
      <c r="F153" s="177">
        <f>SUM('6511 Expenditures'!G140)</f>
        <v>6489</v>
      </c>
    </row>
    <row r="154" spans="1:6" ht="30" x14ac:dyDescent="0.2">
      <c r="A154" s="164" t="s">
        <v>248</v>
      </c>
      <c r="B154" s="167" t="s">
        <v>553</v>
      </c>
      <c r="C154" s="139" t="s">
        <v>206</v>
      </c>
      <c r="D154" s="199">
        <v>7200</v>
      </c>
      <c r="E154" s="177">
        <f>SUM('6511 Expenditures'!E141)</f>
        <v>7200</v>
      </c>
      <c r="F154" s="177">
        <f>SUM('6511 Expenditures'!G141)</f>
        <v>7174</v>
      </c>
    </row>
    <row r="155" spans="1:6" ht="15" x14ac:dyDescent="0.25">
      <c r="A155" s="163"/>
      <c r="B155" s="162"/>
      <c r="C155" s="197" t="s">
        <v>554</v>
      </c>
      <c r="D155" s="198">
        <f>SUM(D152:D154)</f>
        <v>13800</v>
      </c>
      <c r="E155" s="193">
        <f>SUM(E152:E154)</f>
        <v>13800</v>
      </c>
      <c r="F155" s="271">
        <f>SUM(F152:F154)</f>
        <v>14660</v>
      </c>
    </row>
    <row r="156" spans="1:6" ht="15" x14ac:dyDescent="0.2">
      <c r="A156" s="146"/>
      <c r="B156" s="162"/>
      <c r="C156" s="139"/>
      <c r="D156" s="199"/>
      <c r="E156" s="177"/>
      <c r="F156" s="94"/>
    </row>
    <row r="157" spans="1:6" ht="15" x14ac:dyDescent="0.2">
      <c r="A157" s="146" t="s">
        <v>523</v>
      </c>
      <c r="B157" s="162"/>
      <c r="C157" s="139"/>
      <c r="D157" s="195"/>
      <c r="E157" s="177"/>
      <c r="F157" s="94"/>
    </row>
    <row r="158" spans="1:6" ht="15" x14ac:dyDescent="0.2">
      <c r="A158" s="164" t="s">
        <v>249</v>
      </c>
      <c r="B158" s="162" t="s">
        <v>524</v>
      </c>
      <c r="C158" s="139" t="s">
        <v>195</v>
      </c>
      <c r="D158" s="199">
        <v>13548</v>
      </c>
      <c r="E158" s="177">
        <f>SUM('6511 Expenditures'!E144)</f>
        <v>0</v>
      </c>
      <c r="F158" s="177">
        <f>SUM('6511 Expenditures'!G144)</f>
        <v>140000</v>
      </c>
    </row>
    <row r="159" spans="1:6" ht="15" x14ac:dyDescent="0.25">
      <c r="A159" s="163"/>
      <c r="B159" s="162"/>
      <c r="C159" s="197" t="s">
        <v>554</v>
      </c>
      <c r="D159" s="198">
        <f>SUM(D158)</f>
        <v>13548</v>
      </c>
      <c r="E159" s="193">
        <f>SUM(E158)</f>
        <v>0</v>
      </c>
      <c r="F159" s="271">
        <f>SUM(F158)</f>
        <v>140000</v>
      </c>
    </row>
    <row r="160" spans="1:6" ht="15" x14ac:dyDescent="0.2">
      <c r="A160" s="146"/>
      <c r="B160" s="162"/>
      <c r="C160" s="139"/>
      <c r="D160" s="199"/>
      <c r="E160" s="177"/>
      <c r="F160" s="94"/>
    </row>
    <row r="161" spans="1:6" ht="15" x14ac:dyDescent="0.2">
      <c r="A161" s="146" t="s">
        <v>525</v>
      </c>
      <c r="B161" s="162"/>
      <c r="C161" s="139"/>
      <c r="D161" s="199"/>
      <c r="E161" s="177"/>
      <c r="F161" s="94"/>
    </row>
    <row r="162" spans="1:6" ht="15" x14ac:dyDescent="0.25">
      <c r="A162" s="163" t="s">
        <v>250</v>
      </c>
      <c r="B162" s="167" t="s">
        <v>526</v>
      </c>
      <c r="C162" s="139" t="s">
        <v>527</v>
      </c>
      <c r="D162" s="196">
        <v>7000</v>
      </c>
      <c r="E162" s="177">
        <f>SUM('6511 Expenditures'!E168)</f>
        <v>8000</v>
      </c>
      <c r="F162" s="177">
        <f>SUM('6511 Expenditures'!G168)</f>
        <v>8000</v>
      </c>
    </row>
    <row r="163" spans="1:6" ht="15" x14ac:dyDescent="0.25">
      <c r="A163" s="163" t="s">
        <v>251</v>
      </c>
      <c r="B163" s="162" t="s">
        <v>528</v>
      </c>
      <c r="C163" s="139" t="s">
        <v>529</v>
      </c>
      <c r="D163" s="196">
        <v>2000</v>
      </c>
      <c r="E163" s="177">
        <f>SUM('6511 Expenditures'!E171)</f>
        <v>2000</v>
      </c>
      <c r="F163" s="177">
        <f>SUM('6511 Expenditures'!G171)</f>
        <v>2000</v>
      </c>
    </row>
    <row r="164" spans="1:6" ht="15" x14ac:dyDescent="0.25">
      <c r="A164" s="163"/>
      <c r="B164" s="167"/>
      <c r="C164" s="197" t="s">
        <v>554</v>
      </c>
      <c r="D164" s="198">
        <f>SUM(D162:D163)</f>
        <v>9000</v>
      </c>
      <c r="E164" s="193">
        <f>SUM(E162:E163)</f>
        <v>10000</v>
      </c>
      <c r="F164" s="271">
        <f>SUM(F162:F163)</f>
        <v>10000</v>
      </c>
    </row>
    <row r="165" spans="1:6" ht="15" x14ac:dyDescent="0.2">
      <c r="A165" s="146"/>
      <c r="B165" s="162"/>
      <c r="C165" s="171"/>
      <c r="D165" s="199"/>
      <c r="E165" s="177"/>
      <c r="F165" s="94"/>
    </row>
    <row r="166" spans="1:6" ht="15" x14ac:dyDescent="0.2">
      <c r="A166" s="146" t="s">
        <v>530</v>
      </c>
      <c r="B166" s="162"/>
      <c r="C166" s="171"/>
      <c r="D166" s="199"/>
      <c r="E166" s="177"/>
      <c r="F166" s="94"/>
    </row>
    <row r="167" spans="1:6" ht="30" x14ac:dyDescent="0.2">
      <c r="A167" s="163" t="s">
        <v>252</v>
      </c>
      <c r="B167" s="167" t="s">
        <v>531</v>
      </c>
      <c r="C167" s="139" t="s">
        <v>187</v>
      </c>
      <c r="D167" s="199">
        <v>5000</v>
      </c>
      <c r="E167" s="177">
        <f>SUM('6511 Expenditures'!E174)</f>
        <v>10000</v>
      </c>
      <c r="F167" s="177">
        <f>SUM('6511 Expenditures'!G174)</f>
        <v>2500</v>
      </c>
    </row>
    <row r="168" spans="1:6" ht="15" x14ac:dyDescent="0.25">
      <c r="A168" s="163"/>
      <c r="B168" s="167"/>
      <c r="C168" s="197" t="s">
        <v>554</v>
      </c>
      <c r="D168" s="198">
        <f>SUM(D167)</f>
        <v>5000</v>
      </c>
      <c r="E168" s="193">
        <f>SUM(E167)</f>
        <v>10000</v>
      </c>
      <c r="F168" s="271">
        <f>SUM(F167)</f>
        <v>2500</v>
      </c>
    </row>
    <row r="169" spans="1:6" ht="15" x14ac:dyDescent="0.2">
      <c r="A169" s="146"/>
      <c r="B169" s="162"/>
      <c r="C169" s="171"/>
      <c r="D169" s="199"/>
      <c r="E169" s="177"/>
      <c r="F169" s="94"/>
    </row>
    <row r="170" spans="1:6" ht="15" x14ac:dyDescent="0.2">
      <c r="A170" s="146" t="s">
        <v>532</v>
      </c>
      <c r="B170" s="162"/>
      <c r="C170" s="139"/>
      <c r="D170" s="199"/>
      <c r="E170" s="177"/>
      <c r="F170" s="94"/>
    </row>
    <row r="171" spans="1:6" ht="15" x14ac:dyDescent="0.2">
      <c r="A171" s="163" t="s">
        <v>253</v>
      </c>
      <c r="B171" s="162" t="s">
        <v>533</v>
      </c>
      <c r="C171" s="139" t="s">
        <v>171</v>
      </c>
      <c r="D171" s="199">
        <v>4000</v>
      </c>
      <c r="E171" s="177">
        <f>SUM('6511 Expenditures'!E179)</f>
        <v>6000</v>
      </c>
      <c r="F171" s="177">
        <f>SUM('6511 Expenditures'!G179)</f>
        <v>2000</v>
      </c>
    </row>
    <row r="172" spans="1:6" ht="30" x14ac:dyDescent="0.2">
      <c r="A172" s="163" t="s">
        <v>254</v>
      </c>
      <c r="B172" s="162" t="s">
        <v>533</v>
      </c>
      <c r="C172" s="139" t="s">
        <v>185</v>
      </c>
      <c r="D172" s="195">
        <v>35000</v>
      </c>
      <c r="E172" s="177">
        <f>SUM('6511 Expenditures'!E180)</f>
        <v>25000</v>
      </c>
      <c r="F172" s="177">
        <f>SUM('6511 Expenditures'!G180)</f>
        <v>18000</v>
      </c>
    </row>
    <row r="173" spans="1:6" ht="15" x14ac:dyDescent="0.25">
      <c r="A173" s="163"/>
      <c r="B173" s="162"/>
      <c r="C173" s="197" t="s">
        <v>554</v>
      </c>
      <c r="D173" s="198">
        <f>SUM(D171:D172)</f>
        <v>39000</v>
      </c>
      <c r="E173" s="193">
        <f>SUM(E171:E172)</f>
        <v>31000</v>
      </c>
      <c r="F173" s="271">
        <f>SUM(F171:F172)</f>
        <v>20000</v>
      </c>
    </row>
    <row r="174" spans="1:6" ht="15" x14ac:dyDescent="0.2">
      <c r="A174" s="163"/>
      <c r="B174" s="162"/>
      <c r="C174" s="139"/>
      <c r="D174" s="195"/>
      <c r="E174" s="177"/>
      <c r="F174" s="94"/>
    </row>
    <row r="175" spans="1:6" ht="15" x14ac:dyDescent="0.2">
      <c r="A175" s="146" t="s">
        <v>534</v>
      </c>
      <c r="B175" s="162"/>
      <c r="C175" s="139"/>
      <c r="D175" s="195"/>
      <c r="E175" s="177"/>
      <c r="F175" s="94"/>
    </row>
    <row r="176" spans="1:6" ht="15" x14ac:dyDescent="0.25">
      <c r="A176" s="163" t="s">
        <v>255</v>
      </c>
      <c r="B176" s="167" t="s">
        <v>535</v>
      </c>
      <c r="C176" s="139" t="s">
        <v>188</v>
      </c>
      <c r="D176" s="196">
        <v>9000</v>
      </c>
      <c r="E176" s="177">
        <f>SUM('6511 Expenditures'!E183)</f>
        <v>9000</v>
      </c>
      <c r="F176" s="177">
        <f>SUM('6511 Expenditures'!G183)</f>
        <v>6000</v>
      </c>
    </row>
    <row r="177" spans="1:6" ht="30" x14ac:dyDescent="0.25">
      <c r="A177" s="163" t="s">
        <v>256</v>
      </c>
      <c r="B177" s="167" t="s">
        <v>536</v>
      </c>
      <c r="C177" s="139" t="s">
        <v>189</v>
      </c>
      <c r="D177" s="196">
        <v>11000</v>
      </c>
      <c r="E177" s="177">
        <f>SUM('6511 Expenditures'!E186)</f>
        <v>4000</v>
      </c>
      <c r="F177" s="177">
        <f>SUM('6511 Expenditures'!G186)</f>
        <v>1000</v>
      </c>
    </row>
    <row r="178" spans="1:6" ht="15" x14ac:dyDescent="0.25">
      <c r="A178" s="163"/>
      <c r="B178" s="167"/>
      <c r="C178" s="197" t="s">
        <v>554</v>
      </c>
      <c r="D178" s="198">
        <f>SUM(D176:D177)</f>
        <v>20000</v>
      </c>
      <c r="E178" s="193">
        <f>SUM(E176:E177)</f>
        <v>13000</v>
      </c>
      <c r="F178" s="271">
        <f>SUM(F176:F177)</f>
        <v>7000</v>
      </c>
    </row>
    <row r="179" spans="1:6" ht="15" x14ac:dyDescent="0.2">
      <c r="A179" s="146"/>
      <c r="B179" s="162"/>
      <c r="C179" s="171"/>
      <c r="D179" s="195"/>
      <c r="E179" s="177"/>
      <c r="F179" s="94"/>
    </row>
    <row r="180" spans="1:6" ht="15" x14ac:dyDescent="0.2">
      <c r="A180" s="146" t="s">
        <v>537</v>
      </c>
      <c r="B180" s="162"/>
      <c r="C180" s="139"/>
      <c r="D180" s="195"/>
      <c r="E180" s="177"/>
      <c r="F180" s="94"/>
    </row>
    <row r="181" spans="1:6" ht="30" x14ac:dyDescent="0.2">
      <c r="A181" s="164" t="s">
        <v>257</v>
      </c>
      <c r="B181" s="167" t="s">
        <v>538</v>
      </c>
      <c r="C181" s="139" t="s">
        <v>539</v>
      </c>
      <c r="D181" s="199">
        <v>6400</v>
      </c>
      <c r="E181" s="177">
        <f>SUM('6511 Expenditures'!E192)</f>
        <v>6400</v>
      </c>
      <c r="F181" s="177">
        <f>SUM('6511 Expenditures'!G192)</f>
        <v>4900</v>
      </c>
    </row>
    <row r="182" spans="1:6" ht="15" x14ac:dyDescent="0.25">
      <c r="A182" s="164"/>
      <c r="B182" s="167"/>
      <c r="C182" s="197" t="s">
        <v>554</v>
      </c>
      <c r="D182" s="198">
        <f>SUM(D181)</f>
        <v>6400</v>
      </c>
      <c r="E182" s="193">
        <f>SUM(E181)</f>
        <v>6400</v>
      </c>
      <c r="F182" s="271">
        <f>SUM(F181)</f>
        <v>4900</v>
      </c>
    </row>
    <row r="183" spans="1:6" ht="15" x14ac:dyDescent="0.2">
      <c r="A183" s="163"/>
      <c r="B183" s="162"/>
      <c r="C183" s="139"/>
      <c r="D183" s="195"/>
      <c r="E183" s="177"/>
      <c r="F183" s="94"/>
    </row>
    <row r="184" spans="1:6" ht="15" x14ac:dyDescent="0.2">
      <c r="A184" s="146" t="s">
        <v>540</v>
      </c>
      <c r="B184" s="162"/>
      <c r="C184" s="139"/>
      <c r="D184" s="195"/>
      <c r="E184" s="177"/>
      <c r="F184" s="94"/>
    </row>
    <row r="185" spans="1:6" ht="15" x14ac:dyDescent="0.2">
      <c r="A185" s="163" t="s">
        <v>258</v>
      </c>
      <c r="B185" s="167" t="s">
        <v>541</v>
      </c>
      <c r="C185" s="139" t="s">
        <v>48</v>
      </c>
      <c r="D185" s="195">
        <v>12000</v>
      </c>
      <c r="E185" s="177">
        <f>SUM('6511 Expenditures'!E195)</f>
        <v>12000</v>
      </c>
      <c r="F185" s="177">
        <f>SUM('6511 Expenditures'!G195)</f>
        <v>12000</v>
      </c>
    </row>
    <row r="186" spans="1:6" ht="15" x14ac:dyDescent="0.2">
      <c r="A186" s="163" t="s">
        <v>259</v>
      </c>
      <c r="B186" s="167" t="s">
        <v>541</v>
      </c>
      <c r="C186" s="139" t="s">
        <v>190</v>
      </c>
      <c r="D186" s="195">
        <v>7000</v>
      </c>
      <c r="E186" s="177">
        <f>SUM('6511 Expenditures'!E196)</f>
        <v>7000</v>
      </c>
      <c r="F186" s="177">
        <f>SUM('6511 Expenditures'!G196)</f>
        <v>7000</v>
      </c>
    </row>
    <row r="187" spans="1:6" ht="15" x14ac:dyDescent="0.2">
      <c r="A187" s="163" t="s">
        <v>260</v>
      </c>
      <c r="B187" s="167" t="s">
        <v>541</v>
      </c>
      <c r="C187" s="139" t="s">
        <v>50</v>
      </c>
      <c r="D187" s="195">
        <v>2800</v>
      </c>
      <c r="E187" s="177">
        <f>SUM('6511 Expenditures'!E197)</f>
        <v>2800</v>
      </c>
      <c r="F187" s="177">
        <f>SUM('6511 Expenditures'!G197)</f>
        <v>2800</v>
      </c>
    </row>
    <row r="188" spans="1:6" ht="15" x14ac:dyDescent="0.25">
      <c r="A188" s="163"/>
      <c r="B188" s="167"/>
      <c r="C188" s="197" t="s">
        <v>554</v>
      </c>
      <c r="D188" s="277">
        <f>SUM(D185:D187)</f>
        <v>21800</v>
      </c>
      <c r="E188" s="193">
        <f>SUM(E185:E187)</f>
        <v>21800</v>
      </c>
      <c r="F188" s="271">
        <f>SUM(F185:F187)</f>
        <v>21800</v>
      </c>
    </row>
    <row r="189" spans="1:6" ht="15" x14ac:dyDescent="0.2">
      <c r="A189" s="146"/>
      <c r="B189" s="162"/>
      <c r="C189" s="171"/>
      <c r="D189" s="278"/>
      <c r="E189" s="177"/>
      <c r="F189" s="94"/>
    </row>
    <row r="190" spans="1:6" ht="15" x14ac:dyDescent="0.2">
      <c r="A190" s="146" t="s">
        <v>542</v>
      </c>
      <c r="B190" s="162"/>
      <c r="C190" s="171"/>
      <c r="D190" s="278"/>
      <c r="E190" s="177"/>
      <c r="F190" s="94"/>
    </row>
    <row r="191" spans="1:6" ht="30" x14ac:dyDescent="0.2">
      <c r="A191" s="163" t="s">
        <v>261</v>
      </c>
      <c r="B191" s="205" t="s">
        <v>514</v>
      </c>
      <c r="C191" s="139" t="s">
        <v>199</v>
      </c>
      <c r="D191" s="278">
        <v>10000</v>
      </c>
      <c r="E191" s="177">
        <f>SUM('6511 Expenditures'!E200)</f>
        <v>10000</v>
      </c>
      <c r="F191" s="177">
        <f>SUM('6511 Expenditures'!G200)</f>
        <v>10000</v>
      </c>
    </row>
    <row r="192" spans="1:6" ht="15" x14ac:dyDescent="0.25">
      <c r="A192" s="163"/>
      <c r="B192" s="162"/>
      <c r="C192" s="197" t="s">
        <v>554</v>
      </c>
      <c r="D192" s="277">
        <f>SUM(D191)</f>
        <v>10000</v>
      </c>
      <c r="E192" s="193">
        <f>SUM(E191)</f>
        <v>10000</v>
      </c>
      <c r="F192" s="271">
        <f>SUM(F191)</f>
        <v>10000</v>
      </c>
    </row>
    <row r="193" spans="1:6" ht="15" x14ac:dyDescent="0.2">
      <c r="A193" s="163"/>
      <c r="B193" s="162"/>
      <c r="C193" s="139"/>
      <c r="D193" s="278"/>
      <c r="E193" s="177"/>
      <c r="F193" s="94"/>
    </row>
    <row r="194" spans="1:6" ht="15" x14ac:dyDescent="0.2">
      <c r="A194" s="146" t="s">
        <v>543</v>
      </c>
      <c r="B194" s="162"/>
      <c r="C194" s="139"/>
      <c r="D194" s="278"/>
      <c r="E194" s="177"/>
      <c r="F194" s="94"/>
    </row>
    <row r="195" spans="1:6" ht="30" x14ac:dyDescent="0.2">
      <c r="A195" s="163" t="s">
        <v>262</v>
      </c>
      <c r="B195" s="162" t="s">
        <v>544</v>
      </c>
      <c r="C195" s="139" t="s">
        <v>184</v>
      </c>
      <c r="D195" s="278">
        <v>22000</v>
      </c>
      <c r="E195" s="177">
        <f>SUM('6511 Expenditures'!E203)</f>
        <v>22000</v>
      </c>
      <c r="F195" s="177">
        <f>SUM('6511 Expenditures'!G203)</f>
        <v>22000</v>
      </c>
    </row>
    <row r="196" spans="1:6" ht="15" x14ac:dyDescent="0.25">
      <c r="A196" s="153" t="s">
        <v>332</v>
      </c>
      <c r="B196" s="162" t="s">
        <v>163</v>
      </c>
      <c r="C196" s="139"/>
      <c r="D196" s="279">
        <v>0</v>
      </c>
      <c r="E196" s="177">
        <f>SUM('6511 Expenditures'!E206)</f>
        <v>0</v>
      </c>
      <c r="F196" s="177">
        <f>SUM('6511 Expenditures'!G206)</f>
        <v>0</v>
      </c>
    </row>
    <row r="197" spans="1:6" ht="15" x14ac:dyDescent="0.2">
      <c r="A197" s="164" t="s">
        <v>263</v>
      </c>
      <c r="B197" s="162" t="s">
        <v>545</v>
      </c>
      <c r="C197" s="139" t="s">
        <v>546</v>
      </c>
      <c r="D197" s="278">
        <v>4000</v>
      </c>
      <c r="E197" s="177">
        <f>SUM('6511 Expenditures'!E209)</f>
        <v>4000</v>
      </c>
      <c r="F197" s="177">
        <f>SUM('6511 Expenditures'!G209)</f>
        <v>4000</v>
      </c>
    </row>
    <row r="198" spans="1:6" ht="15" x14ac:dyDescent="0.25">
      <c r="A198" s="153" t="s">
        <v>264</v>
      </c>
      <c r="B198" s="172" t="s">
        <v>201</v>
      </c>
      <c r="C198" s="139"/>
      <c r="D198" s="279">
        <v>5000</v>
      </c>
      <c r="E198" s="177">
        <f>SUM('6511 Expenditures'!E211)</f>
        <v>5000</v>
      </c>
      <c r="F198" s="177">
        <f>SUM('6511 Expenditures'!G211)</f>
        <v>5000</v>
      </c>
    </row>
    <row r="199" spans="1:6" ht="30" x14ac:dyDescent="0.2">
      <c r="A199" s="153" t="s">
        <v>265</v>
      </c>
      <c r="B199" s="162" t="s">
        <v>202</v>
      </c>
      <c r="C199" s="171"/>
      <c r="D199" s="278">
        <v>6000</v>
      </c>
      <c r="E199" s="177">
        <f>SUM('6511 Expenditures'!E212)</f>
        <v>6000</v>
      </c>
      <c r="F199" s="177">
        <f>SUM('6511 Expenditures'!G212)</f>
        <v>6000</v>
      </c>
    </row>
    <row r="200" spans="1:6" ht="15" x14ac:dyDescent="0.25">
      <c r="A200" s="153"/>
      <c r="B200" s="162"/>
      <c r="C200" s="197" t="s">
        <v>554</v>
      </c>
      <c r="D200" s="277">
        <f>SUM(D195:D199)</f>
        <v>37000</v>
      </c>
      <c r="E200" s="193">
        <f>SUM(E195:E199)</f>
        <v>37000</v>
      </c>
      <c r="F200" s="271">
        <f>SUM(F195:F199)</f>
        <v>37000</v>
      </c>
    </row>
    <row r="201" spans="1:6" ht="15" x14ac:dyDescent="0.25">
      <c r="A201" s="151"/>
      <c r="B201" s="162"/>
      <c r="C201" s="171"/>
      <c r="D201" s="279"/>
      <c r="E201" s="177"/>
      <c r="F201" s="94"/>
    </row>
    <row r="202" spans="1:6" ht="15" x14ac:dyDescent="0.25">
      <c r="A202" s="151" t="s">
        <v>513</v>
      </c>
      <c r="B202" s="162"/>
      <c r="C202" s="139"/>
      <c r="D202" s="279"/>
      <c r="E202" s="177"/>
      <c r="F202" s="94"/>
    </row>
    <row r="203" spans="1:6" ht="30" x14ac:dyDescent="0.2">
      <c r="A203" s="168" t="s">
        <v>266</v>
      </c>
      <c r="B203" s="162" t="s">
        <v>547</v>
      </c>
      <c r="C203" s="139" t="s">
        <v>186</v>
      </c>
      <c r="D203" s="278">
        <v>4000</v>
      </c>
      <c r="E203" s="177">
        <f>SUM('6511 Expenditures'!E218)</f>
        <v>4000</v>
      </c>
      <c r="F203" s="177">
        <f>SUM('6511 Expenditures'!G218)</f>
        <v>4000</v>
      </c>
    </row>
    <row r="204" spans="1:6" ht="15" x14ac:dyDescent="0.25">
      <c r="A204" s="168"/>
      <c r="B204" s="162"/>
      <c r="C204" s="197" t="s">
        <v>554</v>
      </c>
      <c r="D204" s="277">
        <f>SUM(D203:D203)</f>
        <v>4000</v>
      </c>
      <c r="E204" s="193">
        <f>SUM(E203)</f>
        <v>4000</v>
      </c>
      <c r="F204" s="271">
        <f>SUM(F203)</f>
        <v>4000</v>
      </c>
    </row>
    <row r="205" spans="1:6" ht="15" x14ac:dyDescent="0.25">
      <c r="A205" s="151"/>
      <c r="B205" s="162"/>
      <c r="C205" s="139"/>
      <c r="D205" s="279"/>
      <c r="E205" s="177"/>
      <c r="F205" s="94"/>
    </row>
    <row r="206" spans="1:6" ht="15" x14ac:dyDescent="0.25">
      <c r="A206" s="173" t="s">
        <v>548</v>
      </c>
      <c r="B206" s="174"/>
      <c r="C206" s="189"/>
      <c r="D206" s="280"/>
      <c r="E206" s="177"/>
      <c r="F206" s="94"/>
    </row>
    <row r="207" spans="1:6" ht="15" x14ac:dyDescent="0.25">
      <c r="A207" s="105" t="s">
        <v>573</v>
      </c>
      <c r="B207" s="202" t="s">
        <v>575</v>
      </c>
      <c r="C207" s="174" t="s">
        <v>574</v>
      </c>
      <c r="D207" s="280">
        <f>SUM('6511 Expenditures'!C226,'6511 Expenditures'!C232)</f>
        <v>116326</v>
      </c>
      <c r="E207" s="177">
        <f>SUM('6511 Expenditures'!E232,'6511 Expenditures'!E226)</f>
        <v>116326</v>
      </c>
      <c r="F207" s="177">
        <f>SUM('6511 Expenditures'!F232,'6511 Expenditures'!G226)</f>
        <v>621209.88</v>
      </c>
    </row>
    <row r="208" spans="1:6" ht="45" x14ac:dyDescent="0.2">
      <c r="A208" s="163" t="s">
        <v>549</v>
      </c>
      <c r="B208" s="162" t="s">
        <v>550</v>
      </c>
      <c r="C208" s="175" t="s">
        <v>551</v>
      </c>
      <c r="D208" s="256">
        <v>300000</v>
      </c>
      <c r="E208" s="177">
        <f>SUM('6511 Expenditures'!E242)</f>
        <v>109000</v>
      </c>
      <c r="F208" s="177">
        <f>SUM('6511 Expenditures'!G242)</f>
        <v>109000</v>
      </c>
    </row>
    <row r="209" spans="2:6" ht="15" x14ac:dyDescent="0.25">
      <c r="B209" s="158"/>
      <c r="C209" s="188" t="s">
        <v>554</v>
      </c>
      <c r="D209" s="281">
        <f>SUM(D207:D208)</f>
        <v>416326</v>
      </c>
      <c r="E209" s="282">
        <f>SUM(E207:E208)</f>
        <v>225326</v>
      </c>
      <c r="F209" s="271">
        <f>SUM(F207:F208)</f>
        <v>730209.88</v>
      </c>
    </row>
    <row r="210" spans="2:6" ht="15" x14ac:dyDescent="0.25">
      <c r="D210" s="185"/>
    </row>
    <row r="211" spans="2:6" ht="15" x14ac:dyDescent="0.25">
      <c r="C211" s="176" t="s">
        <v>555</v>
      </c>
      <c r="D211" s="186">
        <f>SUM(D209,D204,D200,D192,D188,D182,D178,D173,D168,D164,D159,D155,D149,D143,D131,D125,D121,D115,D109,D104,D98,D91,D82)</f>
        <v>1057499</v>
      </c>
      <c r="E211" s="186">
        <f>SUM(E209,E204,E200,E192,E188,E182,E178,E173,E168,E164,E159,E155,E149,E143,E131,E125,E121,E115,E109,E104,E98,E91,E82)</f>
        <v>797501</v>
      </c>
      <c r="F211" s="186">
        <f>SUM(F209,F204,F200,F192,F188,F182,F178,F173,F168,F164,F159,F155,F149,F143,F131,F125,F121,F115,F109,F104,F98,F91,F82)</f>
        <v>1437444.88</v>
      </c>
    </row>
  </sheetData>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R51"/>
  <sheetViews>
    <sheetView workbookViewId="0">
      <selection activeCell="N31" sqref="N31"/>
    </sheetView>
  </sheetViews>
  <sheetFormatPr defaultColWidth="8.85546875" defaultRowHeight="14.1" customHeight="1" x14ac:dyDescent="0.2"/>
  <cols>
    <col min="1" max="1" width="21.7109375" style="44" customWidth="1"/>
    <col min="2" max="2" width="41.28515625" style="44" bestFit="1" customWidth="1"/>
    <col min="3" max="3" width="12.42578125" style="44" hidden="1" customWidth="1"/>
    <col min="4" max="4" width="12.7109375" style="44" hidden="1" customWidth="1"/>
    <col min="5" max="5" width="12.85546875" style="44" hidden="1" customWidth="1"/>
    <col min="6" max="6" width="13.5703125" style="44" customWidth="1"/>
    <col min="7" max="7" width="13.5703125" style="57" customWidth="1"/>
    <col min="8" max="8" width="12.42578125" style="44" customWidth="1"/>
    <col min="9" max="9" width="12.42578125" style="57" customWidth="1"/>
    <col min="10" max="11" width="12.42578125" style="44" customWidth="1"/>
    <col min="12" max="12" width="12.140625" style="44" customWidth="1"/>
    <col min="13" max="17" width="8.85546875" style="44" customWidth="1"/>
    <col min="18" max="18" width="15.7109375" style="44" customWidth="1"/>
    <col min="19" max="251" width="8.85546875" style="44" customWidth="1"/>
  </cols>
  <sheetData>
    <row r="1" spans="1:252" ht="39.75" customHeight="1" x14ac:dyDescent="0.2">
      <c r="A1" s="101"/>
      <c r="B1" s="234" t="s">
        <v>1</v>
      </c>
      <c r="C1" s="235" t="s">
        <v>2</v>
      </c>
      <c r="D1" s="235" t="s">
        <v>3</v>
      </c>
      <c r="E1" s="235" t="s">
        <v>117</v>
      </c>
      <c r="F1" s="236" t="s">
        <v>452</v>
      </c>
      <c r="G1" s="243" t="s">
        <v>591</v>
      </c>
      <c r="H1" s="238" t="s">
        <v>587</v>
      </c>
      <c r="I1" s="238" t="s">
        <v>589</v>
      </c>
      <c r="J1" s="319" t="s">
        <v>588</v>
      </c>
      <c r="K1" s="354" t="s">
        <v>609</v>
      </c>
      <c r="L1" s="321" t="s">
        <v>612</v>
      </c>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row>
    <row r="2" spans="1:252" ht="13.7" customHeight="1" x14ac:dyDescent="0.2">
      <c r="A2" s="320" t="s">
        <v>453</v>
      </c>
      <c r="B2" s="96"/>
      <c r="C2" s="96"/>
      <c r="D2" s="96"/>
      <c r="E2" s="96"/>
      <c r="F2" s="96"/>
      <c r="G2" s="239"/>
      <c r="H2" s="233"/>
      <c r="I2" s="233"/>
      <c r="J2" s="316"/>
      <c r="K2" s="316"/>
      <c r="L2" s="112"/>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row>
    <row r="3" spans="1:252" ht="13.7" customHeight="1" x14ac:dyDescent="0.25">
      <c r="A3" s="103"/>
      <c r="B3" s="96"/>
      <c r="C3" s="96"/>
      <c r="D3" s="96"/>
      <c r="E3" s="96"/>
      <c r="F3" s="104"/>
      <c r="G3" s="240"/>
      <c r="H3" s="233"/>
      <c r="I3" s="233"/>
      <c r="J3" s="316"/>
      <c r="K3" s="316"/>
      <c r="L3" s="112"/>
      <c r="M3" s="57"/>
      <c r="N3" s="57"/>
      <c r="O3" s="57"/>
      <c r="P3" s="57"/>
      <c r="Q3" s="87"/>
      <c r="R3" s="8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row>
    <row r="4" spans="1:252" ht="13.7" customHeight="1" x14ac:dyDescent="0.25">
      <c r="A4" s="105" t="s">
        <v>314</v>
      </c>
      <c r="B4" s="106" t="s">
        <v>333</v>
      </c>
      <c r="C4" s="102"/>
      <c r="D4" s="102"/>
      <c r="E4" s="102"/>
      <c r="F4" s="231">
        <v>1792742</v>
      </c>
      <c r="G4" s="231">
        <v>1792742</v>
      </c>
      <c r="H4" s="144">
        <v>1323834</v>
      </c>
      <c r="I4" s="144"/>
      <c r="J4" s="317">
        <v>1577725</v>
      </c>
      <c r="K4" s="318">
        <f t="shared" ref="K4:K32" si="0">J4-H4</f>
        <v>253891</v>
      </c>
      <c r="L4" s="112">
        <v>0</v>
      </c>
      <c r="M4" s="57"/>
      <c r="N4" s="57"/>
      <c r="O4" s="57"/>
      <c r="P4" s="57"/>
      <c r="Q4" s="87"/>
      <c r="R4" s="8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row>
    <row r="5" spans="1:252" ht="14.85" customHeight="1" x14ac:dyDescent="0.25">
      <c r="A5" s="107" t="s">
        <v>315</v>
      </c>
      <c r="B5" s="98" t="s">
        <v>119</v>
      </c>
      <c r="C5" s="99">
        <v>1450074.67</v>
      </c>
      <c r="D5" s="99">
        <v>1485586.68</v>
      </c>
      <c r="E5" s="99">
        <v>1521594.99</v>
      </c>
      <c r="F5" s="109">
        <v>1550000</v>
      </c>
      <c r="G5" s="109">
        <v>1559470</v>
      </c>
      <c r="H5" s="144">
        <v>1588000</v>
      </c>
      <c r="I5" s="237">
        <v>935545.78</v>
      </c>
      <c r="J5" s="318">
        <v>1588000</v>
      </c>
      <c r="K5" s="318">
        <f t="shared" si="0"/>
        <v>0</v>
      </c>
      <c r="L5" s="112">
        <v>1588000</v>
      </c>
      <c r="M5" s="57"/>
      <c r="N5" s="57"/>
      <c r="O5" s="57"/>
      <c r="P5" s="57"/>
      <c r="Q5" s="87"/>
      <c r="R5" s="8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row>
    <row r="6" spans="1:252" ht="15" customHeight="1" x14ac:dyDescent="0.25">
      <c r="A6" s="107" t="s">
        <v>316</v>
      </c>
      <c r="B6" s="98" t="s">
        <v>208</v>
      </c>
      <c r="C6" s="108"/>
      <c r="D6" s="108"/>
      <c r="E6" s="108"/>
      <c r="F6" s="232">
        <v>12740</v>
      </c>
      <c r="G6" s="232">
        <v>12740</v>
      </c>
      <c r="H6" s="144">
        <v>12000</v>
      </c>
      <c r="I6" s="144">
        <v>12740</v>
      </c>
      <c r="J6" s="318">
        <v>12000</v>
      </c>
      <c r="K6" s="318">
        <f t="shared" si="0"/>
        <v>0</v>
      </c>
      <c r="L6" s="112">
        <v>0</v>
      </c>
      <c r="M6" s="57"/>
      <c r="N6" s="57"/>
      <c r="O6" s="57"/>
      <c r="P6" s="57"/>
      <c r="Q6" s="87"/>
      <c r="R6" s="88"/>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row>
    <row r="7" spans="1:252" ht="14.85" customHeight="1" x14ac:dyDescent="0.25">
      <c r="A7" s="107" t="s">
        <v>317</v>
      </c>
      <c r="B7" s="98" t="s">
        <v>121</v>
      </c>
      <c r="C7" s="99">
        <v>0</v>
      </c>
      <c r="D7" s="99">
        <v>66730.820000000007</v>
      </c>
      <c r="E7" s="99">
        <v>892173.69</v>
      </c>
      <c r="F7" s="109">
        <v>252000</v>
      </c>
      <c r="G7" s="109">
        <v>129540</v>
      </c>
      <c r="H7" s="242">
        <v>134000</v>
      </c>
      <c r="I7" s="242">
        <v>0</v>
      </c>
      <c r="J7" s="318">
        <v>60000</v>
      </c>
      <c r="K7" s="318">
        <f t="shared" si="0"/>
        <v>-74000</v>
      </c>
      <c r="L7" s="144">
        <v>60000</v>
      </c>
      <c r="M7" s="57"/>
      <c r="N7" s="57"/>
      <c r="O7" s="57"/>
      <c r="P7" s="57"/>
      <c r="Q7" s="87"/>
      <c r="R7" s="89"/>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row>
    <row r="8" spans="1:252" ht="14.85" customHeight="1" x14ac:dyDescent="0.25">
      <c r="A8" s="107" t="s">
        <v>318</v>
      </c>
      <c r="B8" s="98" t="s">
        <v>122</v>
      </c>
      <c r="C8" s="99"/>
      <c r="D8" s="99">
        <v>55300</v>
      </c>
      <c r="E8" s="99">
        <v>131560</v>
      </c>
      <c r="F8" s="109">
        <v>65250</v>
      </c>
      <c r="G8" s="109">
        <v>54851</v>
      </c>
      <c r="H8" s="144">
        <v>72000</v>
      </c>
      <c r="I8" s="144"/>
      <c r="J8" s="318">
        <v>72000</v>
      </c>
      <c r="K8" s="318">
        <f t="shared" si="0"/>
        <v>0</v>
      </c>
      <c r="L8" s="112">
        <v>72000</v>
      </c>
      <c r="M8" s="57"/>
      <c r="N8" s="57"/>
      <c r="O8" s="57"/>
      <c r="P8" s="57"/>
      <c r="Q8" s="87"/>
      <c r="R8" s="90"/>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row>
    <row r="9" spans="1:252" ht="14.85" customHeight="1" x14ac:dyDescent="0.25">
      <c r="A9" s="107" t="s">
        <v>319</v>
      </c>
      <c r="B9" s="98" t="s">
        <v>123</v>
      </c>
      <c r="C9" s="99">
        <v>1270</v>
      </c>
      <c r="D9" s="99">
        <v>1222</v>
      </c>
      <c r="E9" s="99">
        <v>1266</v>
      </c>
      <c r="F9" s="109">
        <v>1260</v>
      </c>
      <c r="G9" s="109">
        <v>1260</v>
      </c>
      <c r="H9" s="144">
        <v>1260</v>
      </c>
      <c r="I9" s="144"/>
      <c r="J9" s="318">
        <v>1260</v>
      </c>
      <c r="K9" s="318">
        <f t="shared" si="0"/>
        <v>0</v>
      </c>
      <c r="L9" s="112">
        <v>1260</v>
      </c>
      <c r="M9" s="57"/>
      <c r="N9" s="57"/>
      <c r="O9" s="57"/>
      <c r="P9" s="57"/>
      <c r="Q9" s="87"/>
      <c r="R9" s="90"/>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row>
    <row r="10" spans="1:252" ht="14.85" customHeight="1" x14ac:dyDescent="0.25">
      <c r="A10" s="107" t="s">
        <v>320</v>
      </c>
      <c r="B10" s="98" t="s">
        <v>124</v>
      </c>
      <c r="C10" s="99">
        <v>603.30999999999995</v>
      </c>
      <c r="D10" s="99">
        <v>390.26</v>
      </c>
      <c r="E10" s="99">
        <v>356.57</v>
      </c>
      <c r="F10" s="109">
        <v>400</v>
      </c>
      <c r="G10" s="109">
        <v>396</v>
      </c>
      <c r="H10" s="144">
        <v>400</v>
      </c>
      <c r="I10" s="144"/>
      <c r="J10" s="318">
        <v>400</v>
      </c>
      <c r="K10" s="318">
        <f t="shared" si="0"/>
        <v>0</v>
      </c>
      <c r="L10" s="112">
        <v>400</v>
      </c>
      <c r="M10" s="57"/>
      <c r="N10" s="57"/>
      <c r="O10" s="57"/>
      <c r="P10" s="57"/>
      <c r="Q10" s="87"/>
      <c r="R10" s="90"/>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row>
    <row r="11" spans="1:252" ht="14.85" customHeight="1" x14ac:dyDescent="0.25">
      <c r="A11" s="110" t="s">
        <v>334</v>
      </c>
      <c r="B11" s="98" t="s">
        <v>336</v>
      </c>
      <c r="C11" s="99">
        <f>8225.69+152.35</f>
        <v>8378.0400000000009</v>
      </c>
      <c r="D11" s="99">
        <f>8804.85+278.5</f>
        <v>9083.35</v>
      </c>
      <c r="E11" s="99">
        <f>9696.67+94.72</f>
        <v>9791.39</v>
      </c>
      <c r="F11" s="109">
        <v>8000</v>
      </c>
      <c r="G11" s="109">
        <v>10584</v>
      </c>
      <c r="H11" s="144">
        <v>800</v>
      </c>
      <c r="I11" s="144">
        <v>2808</v>
      </c>
      <c r="J11" s="318">
        <v>9300</v>
      </c>
      <c r="K11" s="318">
        <f t="shared" si="0"/>
        <v>8500</v>
      </c>
      <c r="L11" s="112">
        <v>8500</v>
      </c>
      <c r="M11" s="57"/>
      <c r="N11" s="57"/>
      <c r="O11" s="57"/>
      <c r="P11" s="57"/>
      <c r="Q11" s="87"/>
      <c r="R11" s="90"/>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row>
    <row r="12" spans="1:252" ht="14.85" customHeight="1" x14ac:dyDescent="0.25">
      <c r="A12" s="110" t="s">
        <v>335</v>
      </c>
      <c r="B12" s="98" t="s">
        <v>337</v>
      </c>
      <c r="C12" s="99"/>
      <c r="D12" s="99"/>
      <c r="E12" s="99"/>
      <c r="F12" s="109">
        <v>200</v>
      </c>
      <c r="G12" s="109">
        <v>133</v>
      </c>
      <c r="H12" s="144">
        <v>200</v>
      </c>
      <c r="I12" s="144">
        <v>40</v>
      </c>
      <c r="J12" s="318">
        <v>75</v>
      </c>
      <c r="K12" s="318">
        <f t="shared" si="0"/>
        <v>-125</v>
      </c>
      <c r="L12" s="112">
        <v>75</v>
      </c>
      <c r="M12" s="57"/>
      <c r="N12" s="57"/>
      <c r="O12" s="57"/>
      <c r="P12" s="57"/>
      <c r="Q12" s="87"/>
      <c r="R12" s="90"/>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row>
    <row r="13" spans="1:252" ht="14.1" customHeight="1" x14ac:dyDescent="0.25">
      <c r="A13" s="113" t="s">
        <v>321</v>
      </c>
      <c r="B13" s="98" t="s">
        <v>120</v>
      </c>
      <c r="C13" s="99">
        <v>44663.75</v>
      </c>
      <c r="D13" s="99">
        <v>41701.29</v>
      </c>
      <c r="E13" s="99">
        <v>40924.269999999997</v>
      </c>
      <c r="F13" s="109">
        <v>31500</v>
      </c>
      <c r="G13" s="109">
        <v>25792</v>
      </c>
      <c r="H13" s="144">
        <v>31500</v>
      </c>
      <c r="I13" s="144">
        <v>7654</v>
      </c>
      <c r="J13" s="318">
        <v>15000</v>
      </c>
      <c r="K13" s="318">
        <f t="shared" si="0"/>
        <v>-16500</v>
      </c>
      <c r="L13" s="144">
        <v>15000</v>
      </c>
      <c r="M13" s="57"/>
      <c r="N13" s="57"/>
      <c r="O13" s="57"/>
      <c r="P13" s="57"/>
      <c r="Q13" s="87"/>
      <c r="R13" s="90"/>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row>
    <row r="14" spans="1:252" ht="14.1" customHeight="1" x14ac:dyDescent="0.25">
      <c r="A14" s="113" t="s">
        <v>322</v>
      </c>
      <c r="B14" s="98" t="s">
        <v>118</v>
      </c>
      <c r="C14" s="99">
        <v>422170.48</v>
      </c>
      <c r="D14" s="99">
        <v>457544.12</v>
      </c>
      <c r="E14" s="99">
        <v>433545.07</v>
      </c>
      <c r="F14" s="109">
        <v>320000</v>
      </c>
      <c r="G14" s="109">
        <v>393049</v>
      </c>
      <c r="H14" s="144">
        <v>357000</v>
      </c>
      <c r="I14" s="144">
        <v>133261</v>
      </c>
      <c r="J14" s="318">
        <v>400000</v>
      </c>
      <c r="K14" s="318">
        <f t="shared" si="0"/>
        <v>43000</v>
      </c>
      <c r="L14" s="112">
        <v>400000</v>
      </c>
      <c r="M14" s="57"/>
      <c r="N14" s="57"/>
      <c r="O14" s="57"/>
      <c r="P14" s="57"/>
      <c r="Q14" s="87"/>
      <c r="R14" s="90"/>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row>
    <row r="15" spans="1:252" ht="14.1" customHeight="1" x14ac:dyDescent="0.25">
      <c r="A15" s="110" t="s">
        <v>338</v>
      </c>
      <c r="B15" s="98" t="s">
        <v>339</v>
      </c>
      <c r="C15" s="99"/>
      <c r="D15" s="99"/>
      <c r="E15" s="99"/>
      <c r="F15" s="109">
        <v>0</v>
      </c>
      <c r="G15" s="109">
        <v>0</v>
      </c>
      <c r="H15" s="144">
        <v>0</v>
      </c>
      <c r="I15" s="144"/>
      <c r="J15" s="318">
        <v>0</v>
      </c>
      <c r="K15" s="318">
        <f t="shared" si="0"/>
        <v>0</v>
      </c>
      <c r="L15" s="112">
        <v>0</v>
      </c>
      <c r="M15" s="57"/>
      <c r="N15" s="57"/>
      <c r="O15" s="57"/>
      <c r="P15" s="57"/>
      <c r="Q15" s="87"/>
      <c r="R15" s="90"/>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row>
    <row r="16" spans="1:252" ht="14.1" customHeight="1" x14ac:dyDescent="0.25">
      <c r="A16" s="96" t="s">
        <v>340</v>
      </c>
      <c r="B16" s="98" t="s">
        <v>341</v>
      </c>
      <c r="C16" s="99"/>
      <c r="D16" s="99"/>
      <c r="E16" s="99"/>
      <c r="F16" s="109">
        <v>0</v>
      </c>
      <c r="G16" s="109">
        <v>0</v>
      </c>
      <c r="H16" s="144">
        <v>0</v>
      </c>
      <c r="I16" s="144"/>
      <c r="J16" s="318">
        <v>0</v>
      </c>
      <c r="K16" s="318">
        <f t="shared" si="0"/>
        <v>0</v>
      </c>
      <c r="L16" s="112">
        <v>0</v>
      </c>
      <c r="M16" s="57"/>
      <c r="N16" s="57"/>
      <c r="O16" s="57"/>
      <c r="P16" s="57"/>
      <c r="Q16" s="87"/>
      <c r="R16" s="90"/>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row>
    <row r="17" spans="1:252" ht="14.1" customHeight="1" x14ac:dyDescent="0.25">
      <c r="A17" s="110" t="s">
        <v>323</v>
      </c>
      <c r="B17" s="98" t="s">
        <v>6</v>
      </c>
      <c r="C17" s="99">
        <v>3137.28</v>
      </c>
      <c r="D17" s="99">
        <v>6237.97</v>
      </c>
      <c r="E17" s="99">
        <v>7513.37</v>
      </c>
      <c r="F17" s="109">
        <v>10000</v>
      </c>
      <c r="G17" s="109">
        <v>2067</v>
      </c>
      <c r="H17" s="144">
        <v>2600</v>
      </c>
      <c r="I17" s="144">
        <v>151</v>
      </c>
      <c r="J17" s="318">
        <v>160</v>
      </c>
      <c r="K17" s="318">
        <f t="shared" si="0"/>
        <v>-2440</v>
      </c>
      <c r="L17" s="112">
        <v>160</v>
      </c>
      <c r="M17" s="57"/>
      <c r="N17" s="57"/>
      <c r="O17" s="57"/>
      <c r="P17" s="57"/>
      <c r="Q17" s="87"/>
      <c r="R17" s="90"/>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row>
    <row r="18" spans="1:252" ht="14.1" customHeight="1" x14ac:dyDescent="0.25">
      <c r="A18" s="110" t="s">
        <v>342</v>
      </c>
      <c r="B18" s="98" t="s">
        <v>343</v>
      </c>
      <c r="C18" s="99"/>
      <c r="D18" s="99"/>
      <c r="E18" s="99"/>
      <c r="F18" s="109">
        <v>0</v>
      </c>
      <c r="G18" s="109">
        <v>0</v>
      </c>
      <c r="H18" s="144">
        <v>0</v>
      </c>
      <c r="I18" s="144">
        <v>0</v>
      </c>
      <c r="J18" s="318">
        <v>0</v>
      </c>
      <c r="K18" s="318">
        <f t="shared" si="0"/>
        <v>0</v>
      </c>
      <c r="L18" s="112">
        <v>0</v>
      </c>
      <c r="M18" s="57"/>
      <c r="N18" s="57"/>
      <c r="O18" s="57"/>
      <c r="P18" s="57"/>
      <c r="Q18" s="87"/>
      <c r="R18" s="90"/>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row>
    <row r="19" spans="1:252" ht="14.1" customHeight="1" x14ac:dyDescent="0.25">
      <c r="A19" s="110" t="s">
        <v>344</v>
      </c>
      <c r="B19" s="98" t="s">
        <v>345</v>
      </c>
      <c r="C19" s="99"/>
      <c r="D19" s="99"/>
      <c r="E19" s="99"/>
      <c r="F19" s="109">
        <v>0</v>
      </c>
      <c r="G19" s="109">
        <v>0</v>
      </c>
      <c r="H19" s="144">
        <v>0</v>
      </c>
      <c r="I19" s="144">
        <v>0</v>
      </c>
      <c r="J19" s="318">
        <v>0</v>
      </c>
      <c r="K19" s="318">
        <f t="shared" si="0"/>
        <v>0</v>
      </c>
      <c r="L19" s="112">
        <v>0</v>
      </c>
      <c r="M19" s="57"/>
      <c r="N19" s="57"/>
      <c r="O19" s="57"/>
      <c r="P19" s="57"/>
      <c r="Q19" s="87"/>
      <c r="R19" s="90"/>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row>
    <row r="20" spans="1:252" ht="14.1" customHeight="1" x14ac:dyDescent="0.25">
      <c r="A20" s="111" t="s">
        <v>324</v>
      </c>
      <c r="B20" s="98" t="s">
        <v>30</v>
      </c>
      <c r="C20" s="99"/>
      <c r="D20" s="99"/>
      <c r="E20" s="99"/>
      <c r="F20" s="109">
        <v>0</v>
      </c>
      <c r="G20" s="109">
        <v>121</v>
      </c>
      <c r="H20" s="144">
        <v>0</v>
      </c>
      <c r="I20" s="144">
        <v>0</v>
      </c>
      <c r="J20" s="318">
        <v>0</v>
      </c>
      <c r="K20" s="318">
        <f t="shared" si="0"/>
        <v>0</v>
      </c>
      <c r="L20" s="112">
        <v>0</v>
      </c>
      <c r="M20" s="57"/>
      <c r="N20" s="57"/>
      <c r="O20" s="57"/>
      <c r="P20" s="57"/>
      <c r="Q20" s="87"/>
      <c r="R20" s="90"/>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row>
    <row r="21" spans="1:252" ht="14.1" customHeight="1" x14ac:dyDescent="0.25">
      <c r="A21" s="111" t="s">
        <v>346</v>
      </c>
      <c r="B21" s="98" t="s">
        <v>347</v>
      </c>
      <c r="C21" s="99"/>
      <c r="D21" s="99"/>
      <c r="E21" s="99"/>
      <c r="F21" s="109">
        <v>1600</v>
      </c>
      <c r="G21" s="109">
        <v>2100</v>
      </c>
      <c r="H21" s="144">
        <v>0</v>
      </c>
      <c r="I21" s="144">
        <v>25000</v>
      </c>
      <c r="J21" s="318">
        <v>25000</v>
      </c>
      <c r="K21" s="318">
        <f t="shared" si="0"/>
        <v>25000</v>
      </c>
      <c r="L21" s="112">
        <v>0</v>
      </c>
      <c r="M21" s="57"/>
      <c r="N21" s="57"/>
      <c r="O21" s="57"/>
      <c r="P21" s="57"/>
      <c r="Q21" s="87"/>
      <c r="R21" s="90"/>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row>
    <row r="22" spans="1:252" ht="14.1" customHeight="1" x14ac:dyDescent="0.25">
      <c r="A22" s="110" t="s">
        <v>348</v>
      </c>
      <c r="B22" s="98" t="s">
        <v>349</v>
      </c>
      <c r="C22" s="99"/>
      <c r="D22" s="99"/>
      <c r="E22" s="99"/>
      <c r="F22" s="109">
        <v>1425</v>
      </c>
      <c r="G22" s="109">
        <v>1425</v>
      </c>
      <c r="H22" s="144">
        <v>0</v>
      </c>
      <c r="I22" s="144">
        <v>0</v>
      </c>
      <c r="J22" s="318">
        <v>0</v>
      </c>
      <c r="K22" s="318">
        <f t="shared" si="0"/>
        <v>0</v>
      </c>
      <c r="L22" s="112">
        <v>0</v>
      </c>
      <c r="M22" s="57"/>
      <c r="N22" s="57"/>
      <c r="O22" s="57"/>
      <c r="P22" s="57"/>
      <c r="Q22" s="87"/>
      <c r="R22" s="90"/>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row>
    <row r="23" spans="1:252" ht="14.1" customHeight="1" x14ac:dyDescent="0.25">
      <c r="A23" s="110" t="s">
        <v>325</v>
      </c>
      <c r="B23" s="98" t="s">
        <v>125</v>
      </c>
      <c r="C23" s="99">
        <v>4333.1400000000003</v>
      </c>
      <c r="D23" s="99">
        <f>245+675.19</f>
        <v>920.19</v>
      </c>
      <c r="E23" s="99">
        <f>217.27+509.39</f>
        <v>726.66</v>
      </c>
      <c r="F23" s="109">
        <v>3250</v>
      </c>
      <c r="G23" s="109">
        <v>2585</v>
      </c>
      <c r="H23" s="144">
        <v>0</v>
      </c>
      <c r="I23" s="144">
        <v>0</v>
      </c>
      <c r="J23" s="318">
        <v>0</v>
      </c>
      <c r="K23" s="318">
        <f t="shared" si="0"/>
        <v>0</v>
      </c>
      <c r="L23" s="112">
        <v>0</v>
      </c>
      <c r="M23" s="57"/>
      <c r="N23" s="57"/>
      <c r="O23" s="57"/>
      <c r="P23" s="57"/>
      <c r="Q23" s="87"/>
      <c r="R23" s="90"/>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row>
    <row r="24" spans="1:252" ht="14.1" customHeight="1" x14ac:dyDescent="0.25">
      <c r="A24" s="110" t="s">
        <v>625</v>
      </c>
      <c r="B24" s="98" t="s">
        <v>626</v>
      </c>
      <c r="C24" s="99"/>
      <c r="D24" s="99"/>
      <c r="E24" s="99"/>
      <c r="F24" s="109"/>
      <c r="G24" s="109">
        <v>3669</v>
      </c>
      <c r="H24" s="144">
        <v>0</v>
      </c>
      <c r="I24" s="144">
        <v>0</v>
      </c>
      <c r="J24" s="318">
        <v>0</v>
      </c>
      <c r="K24" s="318">
        <v>0</v>
      </c>
      <c r="L24" s="112">
        <v>0</v>
      </c>
      <c r="M24" s="57"/>
      <c r="N24" s="57"/>
      <c r="O24" s="57"/>
      <c r="P24" s="57"/>
      <c r="Q24" s="87"/>
      <c r="R24" s="90"/>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row>
    <row r="25" spans="1:252" ht="14.1" customHeight="1" x14ac:dyDescent="0.25">
      <c r="A25" s="113" t="s">
        <v>326</v>
      </c>
      <c r="B25" s="98" t="s">
        <v>126</v>
      </c>
      <c r="C25" s="109">
        <v>92653.119999999995</v>
      </c>
      <c r="D25" s="109">
        <v>137593.22</v>
      </c>
      <c r="E25" s="109">
        <v>176711.33</v>
      </c>
      <c r="F25" s="109">
        <v>205000</v>
      </c>
      <c r="G25" s="109">
        <v>186389</v>
      </c>
      <c r="H25" s="144">
        <v>222000</v>
      </c>
      <c r="I25" s="144">
        <v>62747</v>
      </c>
      <c r="J25" s="318">
        <v>160000</v>
      </c>
      <c r="K25" s="318">
        <f t="shared" si="0"/>
        <v>-62000</v>
      </c>
      <c r="L25" s="112">
        <v>0</v>
      </c>
      <c r="M25" s="57"/>
      <c r="N25" s="57"/>
      <c r="O25" s="57"/>
      <c r="P25" s="57"/>
      <c r="Q25" s="87"/>
      <c r="R25" s="88"/>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row>
    <row r="26" spans="1:252" ht="14.1" customHeight="1" x14ac:dyDescent="0.25">
      <c r="A26" s="110" t="s">
        <v>350</v>
      </c>
      <c r="B26" s="98" t="s">
        <v>351</v>
      </c>
      <c r="C26" s="109"/>
      <c r="D26" s="109"/>
      <c r="E26" s="109"/>
      <c r="F26" s="109">
        <v>0</v>
      </c>
      <c r="G26" s="109">
        <v>0</v>
      </c>
      <c r="H26" s="144">
        <v>0</v>
      </c>
      <c r="I26" s="144"/>
      <c r="J26" s="318">
        <v>0</v>
      </c>
      <c r="K26" s="318">
        <f t="shared" si="0"/>
        <v>0</v>
      </c>
      <c r="L26" s="112">
        <v>0</v>
      </c>
      <c r="M26" s="57"/>
      <c r="N26" s="57"/>
      <c r="O26" s="57"/>
      <c r="P26" s="57"/>
      <c r="Q26" s="87"/>
      <c r="R26" s="90"/>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row>
    <row r="27" spans="1:252" ht="14.1" customHeight="1" x14ac:dyDescent="0.25">
      <c r="A27" s="110" t="s">
        <v>352</v>
      </c>
      <c r="B27" s="98" t="s">
        <v>353</v>
      </c>
      <c r="C27" s="109"/>
      <c r="D27" s="109"/>
      <c r="E27" s="109"/>
      <c r="F27" s="109">
        <v>0</v>
      </c>
      <c r="G27" s="109">
        <v>0</v>
      </c>
      <c r="H27" s="144">
        <v>0</v>
      </c>
      <c r="I27" s="144"/>
      <c r="J27" s="318">
        <v>0</v>
      </c>
      <c r="K27" s="318">
        <f t="shared" si="0"/>
        <v>0</v>
      </c>
      <c r="L27" s="112">
        <v>0</v>
      </c>
      <c r="M27" s="57"/>
      <c r="N27" s="57"/>
      <c r="O27" s="57"/>
      <c r="P27" s="57"/>
      <c r="Q27" s="87"/>
      <c r="R27" s="90"/>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row>
    <row r="28" spans="1:252" ht="14.1" customHeight="1" x14ac:dyDescent="0.25">
      <c r="A28" s="103" t="s">
        <v>327</v>
      </c>
      <c r="B28" s="98" t="s">
        <v>207</v>
      </c>
      <c r="C28" s="109"/>
      <c r="D28" s="109"/>
      <c r="E28" s="109"/>
      <c r="F28" s="109">
        <v>7300</v>
      </c>
      <c r="G28" s="109">
        <v>7300</v>
      </c>
      <c r="H28" s="112">
        <v>3000</v>
      </c>
      <c r="I28" s="112">
        <v>14945</v>
      </c>
      <c r="J28" s="318">
        <v>14945</v>
      </c>
      <c r="K28" s="318">
        <f t="shared" si="0"/>
        <v>11945</v>
      </c>
      <c r="L28" s="112">
        <v>0</v>
      </c>
      <c r="M28" s="57"/>
      <c r="N28" s="57"/>
      <c r="O28" s="57"/>
      <c r="P28" s="57"/>
      <c r="Q28" s="87"/>
      <c r="R28" s="90"/>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row>
    <row r="29" spans="1:252" ht="14.1" customHeight="1" x14ac:dyDescent="0.25">
      <c r="A29" s="114" t="s">
        <v>354</v>
      </c>
      <c r="B29" s="98" t="s">
        <v>439</v>
      </c>
      <c r="C29" s="109">
        <v>3426.77</v>
      </c>
      <c r="D29" s="109">
        <v>825000</v>
      </c>
      <c r="E29" s="109">
        <v>0</v>
      </c>
      <c r="F29" s="109">
        <v>0</v>
      </c>
      <c r="G29" s="109">
        <v>0</v>
      </c>
      <c r="H29" s="112">
        <v>5000</v>
      </c>
      <c r="I29" s="112">
        <v>0</v>
      </c>
      <c r="J29" s="324">
        <v>10000</v>
      </c>
      <c r="K29" s="324">
        <f t="shared" si="0"/>
        <v>5000</v>
      </c>
      <c r="L29" s="112">
        <v>0</v>
      </c>
      <c r="M29" s="57"/>
      <c r="N29" s="57"/>
      <c r="O29" s="57"/>
      <c r="P29" s="57"/>
      <c r="Q29" s="87"/>
      <c r="R29" s="90"/>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row>
    <row r="30" spans="1:252" ht="14.1" customHeight="1" x14ac:dyDescent="0.25">
      <c r="A30" s="114"/>
      <c r="B30" s="98"/>
      <c r="C30" s="109"/>
      <c r="D30" s="109"/>
      <c r="E30" s="109"/>
      <c r="F30" s="109"/>
      <c r="G30" s="322"/>
      <c r="H30" s="323"/>
      <c r="I30" s="323"/>
      <c r="J30" s="324"/>
      <c r="K30" s="324"/>
      <c r="L30" s="112"/>
      <c r="M30" s="57"/>
      <c r="N30" s="57"/>
      <c r="O30" s="57"/>
      <c r="P30" s="57"/>
      <c r="Q30" s="87"/>
      <c r="R30" s="90"/>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row>
    <row r="31" spans="1:252" ht="14.1" customHeight="1" x14ac:dyDescent="0.25">
      <c r="A31" s="326"/>
      <c r="B31" s="334" t="s">
        <v>607</v>
      </c>
      <c r="C31" s="327"/>
      <c r="D31" s="327"/>
      <c r="E31" s="327"/>
      <c r="F31" s="327">
        <f>F32-F4</f>
        <v>2469925</v>
      </c>
      <c r="G31" s="327">
        <f>G32-G4</f>
        <v>2393471</v>
      </c>
      <c r="H31" s="327">
        <f>H32-H4</f>
        <v>2429760</v>
      </c>
      <c r="I31" s="328"/>
      <c r="J31" s="325">
        <f>J32-J4</f>
        <v>2368140</v>
      </c>
      <c r="K31" s="325"/>
      <c r="L31" s="327">
        <f>L32-L4</f>
        <v>2145395</v>
      </c>
      <c r="M31" s="57"/>
      <c r="N31" s="57"/>
      <c r="O31" s="57"/>
      <c r="P31" s="57"/>
      <c r="Q31" s="87"/>
      <c r="R31" s="90"/>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row>
    <row r="32" spans="1:252" ht="13.7" customHeight="1" x14ac:dyDescent="0.2">
      <c r="A32" s="329"/>
      <c r="B32" s="330" t="s">
        <v>425</v>
      </c>
      <c r="C32" s="329"/>
      <c r="D32" s="329"/>
      <c r="E32" s="329"/>
      <c r="F32" s="331">
        <f>SUM(F4:F29)</f>
        <v>4262667</v>
      </c>
      <c r="G32" s="332">
        <f>SUM(G4:G29)</f>
        <v>4186213</v>
      </c>
      <c r="H32" s="328">
        <f>SUM(H4:H29)</f>
        <v>3753594</v>
      </c>
      <c r="I32" s="328"/>
      <c r="J32" s="324">
        <f>SUM(J4:J29)</f>
        <v>3945865</v>
      </c>
      <c r="K32" s="324">
        <f t="shared" si="0"/>
        <v>192271</v>
      </c>
      <c r="L32" s="333">
        <f>SUM(L4:L29)</f>
        <v>2145395</v>
      </c>
      <c r="N32" s="57"/>
      <c r="O32" s="57"/>
      <c r="P32" s="57"/>
      <c r="Q32" s="87"/>
      <c r="R32" s="90"/>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row>
    <row r="33" spans="1:252" ht="13.7" customHeight="1" x14ac:dyDescent="0.2">
      <c r="A33" s="23"/>
      <c r="B33" s="23"/>
      <c r="C33" s="23"/>
      <c r="D33" s="23"/>
      <c r="E33" s="23"/>
      <c r="F33" s="23"/>
      <c r="G33" s="241"/>
      <c r="H33" s="57"/>
      <c r="J33" s="57"/>
      <c r="K33" s="57"/>
      <c r="L33" s="57"/>
      <c r="M33" s="57"/>
      <c r="N33" s="57"/>
      <c r="O33" s="57"/>
      <c r="P33" s="57"/>
      <c r="Q33" s="87"/>
      <c r="R33" s="91"/>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row>
    <row r="40" spans="1:252" ht="16.350000000000001" hidden="1" customHeight="1" x14ac:dyDescent="0.25">
      <c r="A40" s="14" t="s">
        <v>32</v>
      </c>
      <c r="B40" s="2"/>
      <c r="C40" s="11"/>
      <c r="D40" s="11"/>
      <c r="E40" s="11"/>
      <c r="F40" s="57"/>
      <c r="H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row>
    <row r="41" spans="1:252" ht="15" hidden="1" customHeight="1" x14ac:dyDescent="0.25">
      <c r="A41" s="2"/>
      <c r="B41" s="3" t="s">
        <v>4</v>
      </c>
      <c r="C41" s="45">
        <v>0</v>
      </c>
      <c r="D41" s="16">
        <v>0</v>
      </c>
      <c r="E41" s="16">
        <v>0</v>
      </c>
      <c r="F41" s="57"/>
      <c r="H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row>
    <row r="42" spans="1:252" ht="15" hidden="1" customHeight="1" x14ac:dyDescent="0.25">
      <c r="A42" s="2"/>
      <c r="B42" s="3" t="s">
        <v>20</v>
      </c>
      <c r="C42" s="16">
        <v>0</v>
      </c>
      <c r="D42" s="16">
        <v>0</v>
      </c>
      <c r="E42" s="16">
        <v>0</v>
      </c>
      <c r="F42" s="57"/>
      <c r="H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c r="IN42" s="57"/>
      <c r="IO42" s="57"/>
      <c r="IP42" s="57"/>
      <c r="IQ42" s="57"/>
    </row>
    <row r="43" spans="1:252" ht="15" hidden="1" customHeight="1" x14ac:dyDescent="0.25">
      <c r="A43" s="2"/>
      <c r="B43" s="3" t="s">
        <v>21</v>
      </c>
      <c r="C43" s="16">
        <v>0</v>
      </c>
      <c r="D43" s="16">
        <v>0</v>
      </c>
      <c r="E43" s="16">
        <v>0</v>
      </c>
      <c r="F43" s="57"/>
      <c r="H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c r="EO43" s="57"/>
      <c r="EP43" s="57"/>
      <c r="EQ43" s="57"/>
      <c r="ER43" s="57"/>
      <c r="ES43" s="57"/>
      <c r="ET43" s="57"/>
      <c r="EU43" s="57"/>
      <c r="EV43" s="57"/>
      <c r="EW43" s="57"/>
      <c r="EX43" s="57"/>
      <c r="EY43" s="57"/>
      <c r="EZ43" s="57"/>
      <c r="FA43" s="57"/>
      <c r="FB43" s="57"/>
      <c r="FC43" s="57"/>
      <c r="FD43" s="57"/>
      <c r="FE43" s="57"/>
      <c r="FF43" s="57"/>
      <c r="FG43" s="57"/>
      <c r="FH43" s="57"/>
      <c r="FI43" s="57"/>
      <c r="FJ43" s="57"/>
      <c r="FK43" s="57"/>
      <c r="FL43" s="57"/>
      <c r="FM43" s="57"/>
      <c r="FN43" s="57"/>
      <c r="FO43" s="57"/>
      <c r="FP43" s="57"/>
      <c r="FQ43" s="57"/>
      <c r="FR43" s="57"/>
      <c r="FS43" s="57"/>
      <c r="FT43" s="57"/>
      <c r="FU43" s="57"/>
      <c r="FV43" s="57"/>
      <c r="FW43" s="57"/>
      <c r="FX43" s="57"/>
      <c r="FY43" s="57"/>
      <c r="FZ43" s="57"/>
      <c r="GA43" s="57"/>
      <c r="GB43" s="57"/>
      <c r="GC43" s="57"/>
      <c r="GD43" s="57"/>
      <c r="GE43" s="57"/>
      <c r="GF43" s="57"/>
      <c r="GG43" s="57"/>
      <c r="GH43" s="57"/>
      <c r="GI43" s="57"/>
      <c r="GJ43" s="57"/>
      <c r="GK43" s="57"/>
      <c r="GL43" s="57"/>
      <c r="GM43" s="57"/>
      <c r="GN43" s="57"/>
      <c r="GO43" s="57"/>
      <c r="GP43" s="57"/>
      <c r="GQ43" s="57"/>
      <c r="GR43" s="57"/>
      <c r="GS43" s="57"/>
      <c r="GT43" s="57"/>
      <c r="GU43" s="57"/>
      <c r="GV43" s="57"/>
      <c r="GW43" s="57"/>
      <c r="GX43" s="57"/>
      <c r="GY43" s="57"/>
      <c r="GZ43" s="57"/>
      <c r="HA43" s="57"/>
      <c r="HB43" s="57"/>
      <c r="HC43" s="57"/>
      <c r="HD43" s="57"/>
      <c r="HE43" s="57"/>
      <c r="HF43" s="57"/>
      <c r="HG43" s="57"/>
      <c r="HH43" s="57"/>
      <c r="HI43" s="57"/>
      <c r="HJ43" s="57"/>
      <c r="HK43" s="57"/>
      <c r="HL43" s="57"/>
      <c r="HM43" s="57"/>
      <c r="HN43" s="57"/>
      <c r="HO43" s="57"/>
      <c r="HP43" s="57"/>
      <c r="HQ43" s="57"/>
      <c r="HR43" s="57"/>
      <c r="HS43" s="57"/>
      <c r="HT43" s="57"/>
      <c r="HU43" s="57"/>
      <c r="HV43" s="57"/>
      <c r="HW43" s="57"/>
      <c r="HX43" s="57"/>
      <c r="HY43" s="57"/>
      <c r="HZ43" s="57"/>
      <c r="IA43" s="57"/>
      <c r="IB43" s="57"/>
      <c r="IC43" s="57"/>
      <c r="ID43" s="57"/>
      <c r="IE43" s="57"/>
      <c r="IF43" s="57"/>
      <c r="IG43" s="57"/>
      <c r="IH43" s="57"/>
      <c r="II43" s="57"/>
      <c r="IJ43" s="57"/>
      <c r="IK43" s="57"/>
      <c r="IL43" s="57"/>
      <c r="IM43" s="57"/>
      <c r="IN43" s="57"/>
      <c r="IO43" s="57"/>
      <c r="IP43" s="57"/>
      <c r="IQ43" s="57"/>
    </row>
    <row r="44" spans="1:252" ht="15" hidden="1" customHeight="1" x14ac:dyDescent="0.25">
      <c r="A44" s="2"/>
      <c r="B44" s="3" t="s">
        <v>6</v>
      </c>
      <c r="C44" s="16">
        <v>0</v>
      </c>
      <c r="D44" s="16">
        <v>0</v>
      </c>
      <c r="E44" s="16">
        <v>0</v>
      </c>
      <c r="F44" s="57"/>
      <c r="H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c r="EO44" s="57"/>
      <c r="EP44" s="57"/>
      <c r="EQ44" s="57"/>
      <c r="ER44" s="57"/>
      <c r="ES44" s="57"/>
      <c r="ET44" s="57"/>
      <c r="EU44" s="57"/>
      <c r="EV44" s="57"/>
      <c r="EW44" s="57"/>
      <c r="EX44" s="57"/>
      <c r="EY44" s="57"/>
      <c r="EZ44" s="57"/>
      <c r="FA44" s="57"/>
      <c r="FB44" s="57"/>
      <c r="FC44" s="57"/>
      <c r="FD44" s="57"/>
      <c r="FE44" s="57"/>
      <c r="FF44" s="57"/>
      <c r="FG44" s="57"/>
      <c r="FH44" s="57"/>
      <c r="FI44" s="57"/>
      <c r="FJ44" s="57"/>
      <c r="FK44" s="57"/>
      <c r="FL44" s="57"/>
      <c r="FM44" s="57"/>
      <c r="FN44" s="57"/>
      <c r="FO44" s="57"/>
      <c r="FP44" s="57"/>
      <c r="FQ44" s="57"/>
      <c r="FR44" s="57"/>
      <c r="FS44" s="57"/>
      <c r="FT44" s="57"/>
      <c r="FU44" s="57"/>
      <c r="FV44" s="57"/>
      <c r="FW44" s="57"/>
      <c r="FX44" s="57"/>
      <c r="FY44" s="57"/>
      <c r="FZ44" s="57"/>
      <c r="GA44" s="57"/>
      <c r="GB44" s="57"/>
      <c r="GC44" s="57"/>
      <c r="GD44" s="57"/>
      <c r="GE44" s="57"/>
      <c r="GF44" s="57"/>
      <c r="GG44" s="57"/>
      <c r="GH44" s="57"/>
      <c r="GI44" s="57"/>
      <c r="GJ44" s="57"/>
      <c r="GK44" s="57"/>
      <c r="GL44" s="57"/>
      <c r="GM44" s="57"/>
      <c r="GN44" s="57"/>
      <c r="GO44" s="57"/>
      <c r="GP44" s="57"/>
      <c r="GQ44" s="57"/>
      <c r="GR44" s="57"/>
      <c r="GS44" s="57"/>
      <c r="GT44" s="57"/>
      <c r="GU44" s="57"/>
      <c r="GV44" s="57"/>
      <c r="GW44" s="57"/>
      <c r="GX44" s="57"/>
      <c r="GY44" s="57"/>
      <c r="GZ44" s="57"/>
      <c r="HA44" s="57"/>
      <c r="HB44" s="57"/>
      <c r="HC44" s="57"/>
      <c r="HD44" s="57"/>
      <c r="HE44" s="57"/>
      <c r="HF44" s="57"/>
      <c r="HG44" s="57"/>
      <c r="HH44" s="57"/>
      <c r="HI44" s="57"/>
      <c r="HJ44" s="57"/>
      <c r="HK44" s="57"/>
      <c r="HL44" s="57"/>
      <c r="HM44" s="57"/>
      <c r="HN44" s="57"/>
      <c r="HO44" s="57"/>
      <c r="HP44" s="57"/>
      <c r="HQ44" s="57"/>
      <c r="HR44" s="57"/>
      <c r="HS44" s="57"/>
      <c r="HT44" s="57"/>
      <c r="HU44" s="57"/>
      <c r="HV44" s="57"/>
      <c r="HW44" s="57"/>
      <c r="HX44" s="57"/>
      <c r="HY44" s="57"/>
      <c r="HZ44" s="57"/>
      <c r="IA44" s="57"/>
      <c r="IB44" s="57"/>
      <c r="IC44" s="57"/>
      <c r="ID44" s="57"/>
      <c r="IE44" s="57"/>
      <c r="IF44" s="57"/>
      <c r="IG44" s="57"/>
      <c r="IH44" s="57"/>
      <c r="II44" s="57"/>
      <c r="IJ44" s="57"/>
      <c r="IK44" s="57"/>
      <c r="IL44" s="57"/>
      <c r="IM44" s="57"/>
      <c r="IN44" s="57"/>
      <c r="IO44" s="57"/>
      <c r="IP44" s="57"/>
      <c r="IQ44" s="57"/>
    </row>
    <row r="45" spans="1:252" ht="15" hidden="1" customHeight="1" x14ac:dyDescent="0.25">
      <c r="A45" s="17"/>
      <c r="B45" s="18" t="s">
        <v>22</v>
      </c>
      <c r="C45" s="19">
        <v>0</v>
      </c>
      <c r="D45" s="19">
        <v>0</v>
      </c>
      <c r="E45" s="19">
        <v>0</v>
      </c>
      <c r="F45" s="57"/>
      <c r="H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c r="IG45" s="57"/>
      <c r="IH45" s="57"/>
      <c r="II45" s="57"/>
      <c r="IJ45" s="57"/>
      <c r="IK45" s="57"/>
      <c r="IL45" s="57"/>
      <c r="IM45" s="57"/>
      <c r="IN45" s="57"/>
      <c r="IO45" s="57"/>
      <c r="IP45" s="57"/>
      <c r="IQ45" s="57"/>
    </row>
    <row r="46" spans="1:252" ht="12.6" hidden="1" customHeight="1" x14ac:dyDescent="0.25">
      <c r="A46" s="47"/>
      <c r="B46" s="48" t="s">
        <v>10</v>
      </c>
      <c r="C46" s="46">
        <f>SUM(C41:C45)</f>
        <v>0</v>
      </c>
      <c r="D46" s="46">
        <f>SUM(D41:D45)</f>
        <v>0</v>
      </c>
      <c r="E46" s="46">
        <f>SUM(E41:E45)</f>
        <v>0</v>
      </c>
      <c r="F46" s="57"/>
      <c r="H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c r="EO46" s="57"/>
      <c r="EP46" s="57"/>
      <c r="EQ46" s="57"/>
      <c r="ER46" s="57"/>
      <c r="ES46" s="57"/>
      <c r="ET46" s="57"/>
      <c r="EU46" s="57"/>
      <c r="EV46" s="57"/>
      <c r="EW46" s="57"/>
      <c r="EX46" s="57"/>
      <c r="EY46" s="57"/>
      <c r="EZ46" s="57"/>
      <c r="FA46" s="57"/>
      <c r="FB46" s="57"/>
      <c r="FC46" s="57"/>
      <c r="FD46" s="57"/>
      <c r="FE46" s="57"/>
      <c r="FF46" s="57"/>
      <c r="FG46" s="57"/>
      <c r="FH46" s="57"/>
      <c r="FI46" s="57"/>
      <c r="FJ46" s="57"/>
      <c r="FK46" s="57"/>
      <c r="FL46" s="57"/>
      <c r="FM46" s="57"/>
      <c r="FN46" s="57"/>
      <c r="FO46" s="57"/>
      <c r="FP46" s="57"/>
      <c r="FQ46" s="57"/>
      <c r="FR46" s="57"/>
      <c r="FS46" s="57"/>
      <c r="FT46" s="57"/>
      <c r="FU46" s="57"/>
      <c r="FV46" s="57"/>
      <c r="FW46" s="57"/>
      <c r="FX46" s="57"/>
      <c r="FY46" s="57"/>
      <c r="FZ46" s="57"/>
      <c r="GA46" s="57"/>
      <c r="GB46" s="57"/>
      <c r="GC46" s="57"/>
      <c r="GD46" s="57"/>
      <c r="GE46" s="57"/>
      <c r="GF46" s="57"/>
      <c r="GG46" s="57"/>
      <c r="GH46" s="57"/>
      <c r="GI46" s="57"/>
      <c r="GJ46" s="57"/>
      <c r="GK46" s="57"/>
      <c r="GL46" s="57"/>
      <c r="GM46" s="57"/>
      <c r="GN46" s="57"/>
      <c r="GO46" s="57"/>
      <c r="GP46" s="57"/>
      <c r="GQ46" s="57"/>
      <c r="GR46" s="57"/>
      <c r="GS46" s="57"/>
      <c r="GT46" s="57"/>
      <c r="GU46" s="57"/>
      <c r="GV46" s="57"/>
      <c r="GW46" s="57"/>
      <c r="GX46" s="57"/>
      <c r="GY46" s="57"/>
      <c r="GZ46" s="57"/>
      <c r="HA46" s="57"/>
      <c r="HB46" s="57"/>
      <c r="HC46" s="57"/>
      <c r="HD46" s="57"/>
      <c r="HE46" s="57"/>
      <c r="HF46" s="57"/>
      <c r="HG46" s="57"/>
      <c r="HH46" s="57"/>
      <c r="HI46" s="57"/>
      <c r="HJ46" s="57"/>
      <c r="HK46" s="57"/>
      <c r="HL46" s="57"/>
      <c r="HM46" s="57"/>
      <c r="HN46" s="57"/>
      <c r="HO46" s="57"/>
      <c r="HP46" s="57"/>
      <c r="HQ46" s="57"/>
      <c r="HR46" s="57"/>
      <c r="HS46" s="57"/>
      <c r="HT46" s="57"/>
      <c r="HU46" s="57"/>
      <c r="HV46" s="57"/>
      <c r="HW46" s="57"/>
      <c r="HX46" s="57"/>
      <c r="HY46" s="57"/>
      <c r="HZ46" s="57"/>
      <c r="IA46" s="57"/>
      <c r="IB46" s="57"/>
      <c r="IC46" s="57"/>
      <c r="ID46" s="57"/>
      <c r="IE46" s="57"/>
      <c r="IF46" s="57"/>
      <c r="IG46" s="57"/>
      <c r="IH46" s="57"/>
      <c r="II46" s="57"/>
      <c r="IJ46" s="57"/>
      <c r="IK46" s="57"/>
      <c r="IL46" s="57"/>
      <c r="IM46" s="57"/>
      <c r="IN46" s="57"/>
      <c r="IO46" s="57"/>
      <c r="IP46" s="57"/>
      <c r="IQ46" s="57"/>
    </row>
    <row r="51" spans="251:251" ht="14.1" customHeight="1" x14ac:dyDescent="0.2">
      <c r="IQ51"/>
    </row>
  </sheetData>
  <phoneticPr fontId="18" type="noConversion"/>
  <pageMargins left="0.25" right="0.25" top="0.5" bottom="0.5" header="0.3" footer="0.3"/>
  <pageSetup firstPageNumber="2" fitToHeight="0" orientation="landscape" useFirstPageNumber="1" r:id="rId1"/>
  <headerFooter>
    <oddFooter>&amp;C&amp;"Helvetica,Regular"&amp;12&amp;K000000&amp;P</oddFooter>
  </headerFooter>
  <ignoredErrors>
    <ignoredError sqref="K32"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Q258"/>
  <sheetViews>
    <sheetView tabSelected="1" workbookViewId="0">
      <pane ySplit="1" topLeftCell="A2" activePane="bottomLeft" state="frozen"/>
      <selection pane="bottomLeft" activeCell="M249" sqref="M249"/>
    </sheetView>
  </sheetViews>
  <sheetFormatPr defaultColWidth="8.85546875" defaultRowHeight="14.1" customHeight="1" x14ac:dyDescent="0.25"/>
  <cols>
    <col min="1" max="1" width="15.42578125" style="72" customWidth="1"/>
    <col min="2" max="2" width="36" style="72" customWidth="1"/>
    <col min="3" max="3" width="15.5703125" style="72" customWidth="1"/>
    <col min="4" max="4" width="14.5703125" style="72" customWidth="1"/>
    <col min="5" max="5" width="15.42578125" style="72" customWidth="1"/>
    <col min="6" max="6" width="14.5703125" style="72" customWidth="1"/>
    <col min="7" max="8" width="11.42578125" style="311" customWidth="1"/>
    <col min="9" max="9" width="12" style="263" customWidth="1"/>
    <col min="10" max="10" width="12" style="72" customWidth="1"/>
    <col min="11" max="12" width="8.85546875" style="72" customWidth="1"/>
    <col min="13" max="13" width="14.140625" style="72" customWidth="1"/>
    <col min="14" max="251" width="8.85546875" style="72" customWidth="1"/>
    <col min="252" max="16384" width="8.85546875" style="73"/>
  </cols>
  <sheetData>
    <row r="1" spans="1:13" ht="45.95" customHeight="1" x14ac:dyDescent="0.25">
      <c r="A1" s="244" t="s">
        <v>33</v>
      </c>
      <c r="B1" s="244" t="s">
        <v>34</v>
      </c>
      <c r="C1" s="245" t="s">
        <v>603</v>
      </c>
      <c r="D1" s="245" t="s">
        <v>591</v>
      </c>
      <c r="E1" s="245" t="s">
        <v>592</v>
      </c>
      <c r="F1" s="249" t="s">
        <v>593</v>
      </c>
      <c r="G1" s="361" t="s">
        <v>594</v>
      </c>
      <c r="H1" s="361" t="s">
        <v>609</v>
      </c>
      <c r="I1" s="314" t="s">
        <v>610</v>
      </c>
      <c r="J1" s="302" t="s">
        <v>611</v>
      </c>
    </row>
    <row r="2" spans="1:13" ht="15.6" customHeight="1" x14ac:dyDescent="0.25">
      <c r="A2" s="115" t="s">
        <v>37</v>
      </c>
      <c r="B2" s="116"/>
      <c r="C2" s="130"/>
      <c r="D2" s="130"/>
      <c r="E2" s="130"/>
      <c r="F2" s="119"/>
      <c r="G2" s="303"/>
      <c r="H2" s="303"/>
      <c r="I2" s="260"/>
      <c r="J2" s="119"/>
    </row>
    <row r="3" spans="1:13" ht="15.6" customHeight="1" x14ac:dyDescent="0.25">
      <c r="A3" s="105"/>
      <c r="B3" s="117"/>
      <c r="C3" s="118"/>
      <c r="D3" s="118"/>
      <c r="E3" s="247"/>
      <c r="F3" s="142"/>
      <c r="G3" s="304"/>
      <c r="H3" s="303"/>
      <c r="I3" s="260"/>
      <c r="J3" s="119"/>
    </row>
    <row r="4" spans="1:13" ht="15" x14ac:dyDescent="0.25">
      <c r="A4" s="120" t="s">
        <v>428</v>
      </c>
      <c r="B4" s="98" t="s">
        <v>429</v>
      </c>
      <c r="C4" s="250">
        <v>1323834</v>
      </c>
      <c r="D4" s="250">
        <v>1577725</v>
      </c>
      <c r="E4" s="251">
        <v>1283488</v>
      </c>
      <c r="F4" s="250"/>
      <c r="G4" s="305">
        <v>798222</v>
      </c>
      <c r="H4" s="306">
        <f>G4-E4</f>
        <v>-485266</v>
      </c>
      <c r="I4" s="260">
        <v>0</v>
      </c>
      <c r="J4" s="119">
        <v>0</v>
      </c>
    </row>
    <row r="5" spans="1:13" ht="15" x14ac:dyDescent="0.25">
      <c r="A5" s="120" t="s">
        <v>430</v>
      </c>
      <c r="B5" s="98" t="s">
        <v>433</v>
      </c>
      <c r="C5" s="250">
        <v>0</v>
      </c>
      <c r="D5" s="250">
        <v>0</v>
      </c>
      <c r="E5" s="251">
        <v>0</v>
      </c>
      <c r="F5" s="211"/>
      <c r="G5" s="306"/>
      <c r="H5" s="306">
        <f t="shared" ref="H5:H9" si="0">G5-E5</f>
        <v>0</v>
      </c>
      <c r="I5" s="251"/>
      <c r="J5" s="142"/>
      <c r="K5" s="86"/>
      <c r="M5" s="263"/>
    </row>
    <row r="6" spans="1:13" ht="15" x14ac:dyDescent="0.25">
      <c r="A6" s="120" t="s">
        <v>431</v>
      </c>
      <c r="B6" s="98" t="s">
        <v>434</v>
      </c>
      <c r="C6" s="250">
        <v>117000</v>
      </c>
      <c r="D6" s="250">
        <v>0</v>
      </c>
      <c r="E6" s="251">
        <v>0</v>
      </c>
      <c r="F6" s="211"/>
      <c r="G6" s="306"/>
      <c r="H6" s="306">
        <f t="shared" si="0"/>
        <v>0</v>
      </c>
      <c r="I6" s="251"/>
      <c r="J6" s="118"/>
      <c r="K6" s="86"/>
    </row>
    <row r="7" spans="1:13" ht="15" x14ac:dyDescent="0.25">
      <c r="A7" s="120" t="s">
        <v>432</v>
      </c>
      <c r="B7" s="98" t="s">
        <v>435</v>
      </c>
      <c r="C7" s="250">
        <v>0</v>
      </c>
      <c r="D7" s="250">
        <v>0</v>
      </c>
      <c r="E7" s="251">
        <v>0</v>
      </c>
      <c r="F7" s="211"/>
      <c r="G7" s="306"/>
      <c r="H7" s="306">
        <f t="shared" si="0"/>
        <v>0</v>
      </c>
      <c r="I7" s="251"/>
      <c r="J7" s="118"/>
      <c r="K7" s="86"/>
    </row>
    <row r="8" spans="1:13" ht="15" x14ac:dyDescent="0.25">
      <c r="A8" s="120" t="s">
        <v>436</v>
      </c>
      <c r="B8" s="98" t="s">
        <v>437</v>
      </c>
      <c r="C8" s="250">
        <v>0</v>
      </c>
      <c r="D8" s="250">
        <v>0</v>
      </c>
      <c r="E8" s="251">
        <v>0</v>
      </c>
      <c r="F8" s="211"/>
      <c r="G8" s="306"/>
      <c r="H8" s="306">
        <f t="shared" si="0"/>
        <v>0</v>
      </c>
      <c r="I8" s="251"/>
      <c r="J8" s="118"/>
      <c r="K8" s="86"/>
    </row>
    <row r="9" spans="1:13" ht="15" x14ac:dyDescent="0.25">
      <c r="A9" s="105"/>
      <c r="B9" s="117"/>
      <c r="C9" s="252">
        <f>SUM(C4:C8)</f>
        <v>1440834</v>
      </c>
      <c r="D9" s="252">
        <f>SUM(D4:D8)</f>
        <v>1577725</v>
      </c>
      <c r="E9" s="253">
        <f>SUM(E4:E8)</f>
        <v>1283488</v>
      </c>
      <c r="F9" s="211"/>
      <c r="G9" s="307">
        <f>SUM(G4:G8)</f>
        <v>798222</v>
      </c>
      <c r="H9" s="306">
        <f t="shared" si="0"/>
        <v>-485266</v>
      </c>
      <c r="I9" s="251">
        <v>0</v>
      </c>
      <c r="J9" s="118">
        <v>0</v>
      </c>
      <c r="K9" s="86"/>
    </row>
    <row r="10" spans="1:13" ht="15" x14ac:dyDescent="0.25">
      <c r="A10" s="105"/>
      <c r="B10" s="117"/>
      <c r="C10" s="250"/>
      <c r="D10" s="250"/>
      <c r="E10" s="251"/>
      <c r="F10" s="211"/>
      <c r="G10" s="306"/>
      <c r="H10" s="306"/>
      <c r="I10" s="251"/>
      <c r="J10" s="118"/>
      <c r="K10" s="86"/>
    </row>
    <row r="11" spans="1:13" ht="15" x14ac:dyDescent="0.25">
      <c r="A11" s="105" t="s">
        <v>267</v>
      </c>
      <c r="B11" s="121" t="s">
        <v>454</v>
      </c>
      <c r="C11" s="250">
        <v>84733</v>
      </c>
      <c r="D11" s="250">
        <v>106825</v>
      </c>
      <c r="E11" s="251">
        <v>20000</v>
      </c>
      <c r="F11" s="254">
        <v>37083</v>
      </c>
      <c r="G11" s="306">
        <v>105000</v>
      </c>
      <c r="H11" s="306">
        <f t="shared" ref="H11:H17" si="1">G11-E11</f>
        <v>85000</v>
      </c>
      <c r="I11" s="251">
        <v>0</v>
      </c>
      <c r="J11" s="250">
        <v>0</v>
      </c>
      <c r="K11" s="86"/>
    </row>
    <row r="12" spans="1:13" ht="15" x14ac:dyDescent="0.25">
      <c r="A12" s="105" t="s">
        <v>268</v>
      </c>
      <c r="B12" s="121" t="s">
        <v>455</v>
      </c>
      <c r="C12" s="250">
        <v>52000</v>
      </c>
      <c r="D12" s="250">
        <v>59592</v>
      </c>
      <c r="E12" s="251">
        <v>52000</v>
      </c>
      <c r="F12" s="254">
        <v>19600</v>
      </c>
      <c r="G12" s="306">
        <v>53000</v>
      </c>
      <c r="H12" s="306">
        <f t="shared" si="1"/>
        <v>1000</v>
      </c>
      <c r="I12" s="251">
        <v>53000</v>
      </c>
      <c r="J12" s="250">
        <v>53000</v>
      </c>
      <c r="K12" s="86"/>
    </row>
    <row r="13" spans="1:13" ht="15" x14ac:dyDescent="0.25">
      <c r="A13" s="105" t="s">
        <v>269</v>
      </c>
      <c r="B13" s="122" t="s">
        <v>427</v>
      </c>
      <c r="C13" s="250">
        <v>13000</v>
      </c>
      <c r="D13" s="250">
        <v>34395</v>
      </c>
      <c r="E13" s="251">
        <v>1500</v>
      </c>
      <c r="F13" s="250">
        <v>1001</v>
      </c>
      <c r="G13" s="306">
        <v>7000</v>
      </c>
      <c r="H13" s="306">
        <f t="shared" si="1"/>
        <v>5500</v>
      </c>
      <c r="I13" s="251">
        <v>2000</v>
      </c>
      <c r="J13" s="250">
        <v>2000</v>
      </c>
      <c r="K13" s="86"/>
    </row>
    <row r="14" spans="1:13" ht="15" x14ac:dyDescent="0.25">
      <c r="A14" s="105" t="s">
        <v>270</v>
      </c>
      <c r="B14" s="121" t="s">
        <v>131</v>
      </c>
      <c r="C14" s="250">
        <v>95000</v>
      </c>
      <c r="D14" s="250">
        <v>81852</v>
      </c>
      <c r="E14" s="251">
        <v>85000</v>
      </c>
      <c r="F14" s="250">
        <v>23750</v>
      </c>
      <c r="G14" s="306">
        <v>23750</v>
      </c>
      <c r="H14" s="306">
        <f t="shared" si="1"/>
        <v>-61250</v>
      </c>
      <c r="I14" s="251">
        <v>0</v>
      </c>
      <c r="J14" s="250">
        <v>0</v>
      </c>
      <c r="K14" s="86"/>
    </row>
    <row r="15" spans="1:13" ht="15" x14ac:dyDescent="0.25">
      <c r="A15" s="105" t="s">
        <v>271</v>
      </c>
      <c r="B15" s="121" t="s">
        <v>132</v>
      </c>
      <c r="C15" s="250">
        <v>66000</v>
      </c>
      <c r="D15" s="250">
        <v>53423</v>
      </c>
      <c r="E15" s="251">
        <v>58000</v>
      </c>
      <c r="F15" s="250">
        <v>7544</v>
      </c>
      <c r="G15" s="306">
        <v>51000</v>
      </c>
      <c r="H15" s="306">
        <f t="shared" si="1"/>
        <v>-7000</v>
      </c>
      <c r="I15" s="251">
        <v>0</v>
      </c>
      <c r="J15" s="250">
        <v>0</v>
      </c>
      <c r="K15" s="86"/>
    </row>
    <row r="16" spans="1:13" ht="15" x14ac:dyDescent="0.25">
      <c r="A16" s="105" t="s">
        <v>329</v>
      </c>
      <c r="B16" s="121" t="s">
        <v>196</v>
      </c>
      <c r="C16" s="250">
        <v>26000</v>
      </c>
      <c r="D16" s="250">
        <v>0</v>
      </c>
      <c r="E16" s="251">
        <v>0</v>
      </c>
      <c r="F16" s="250">
        <v>0</v>
      </c>
      <c r="G16" s="306">
        <v>0</v>
      </c>
      <c r="H16" s="306">
        <f t="shared" si="1"/>
        <v>0</v>
      </c>
      <c r="I16" s="260"/>
      <c r="J16" s="211"/>
      <c r="K16" s="85"/>
    </row>
    <row r="17" spans="1:251" ht="15" x14ac:dyDescent="0.25">
      <c r="A17" s="105"/>
      <c r="B17" s="121"/>
      <c r="C17" s="252">
        <f>SUM(C11:C16)</f>
        <v>336733</v>
      </c>
      <c r="D17" s="252">
        <f>SUM(D11:D16)</f>
        <v>336087</v>
      </c>
      <c r="E17" s="253">
        <f>SUM(E11:E16)</f>
        <v>216500</v>
      </c>
      <c r="F17" s="250"/>
      <c r="G17" s="307">
        <f>SUM(G11:G16)</f>
        <v>239750</v>
      </c>
      <c r="H17" s="306">
        <f t="shared" si="1"/>
        <v>23250</v>
      </c>
      <c r="I17" s="260">
        <f>SUM(I11:I16)</f>
        <v>55000</v>
      </c>
      <c r="J17" s="260">
        <f>SUM(J11:J16)</f>
        <v>55000</v>
      </c>
      <c r="K17" s="85"/>
    </row>
    <row r="18" spans="1:251" ht="15" x14ac:dyDescent="0.25">
      <c r="A18" s="105"/>
      <c r="B18" s="121"/>
      <c r="C18" s="250"/>
      <c r="D18" s="250"/>
      <c r="E18" s="251"/>
      <c r="F18" s="250"/>
      <c r="G18" s="306"/>
      <c r="H18" s="306"/>
      <c r="I18" s="260"/>
      <c r="J18" s="119"/>
      <c r="K18" s="85"/>
    </row>
    <row r="19" spans="1:251" ht="15" x14ac:dyDescent="0.25">
      <c r="A19" s="105" t="s">
        <v>272</v>
      </c>
      <c r="B19" s="121" t="s">
        <v>136</v>
      </c>
      <c r="C19" s="250">
        <v>23381</v>
      </c>
      <c r="D19" s="250">
        <v>24943.759999999998</v>
      </c>
      <c r="E19" s="300">
        <v>17000</v>
      </c>
      <c r="F19" s="196">
        <v>6792.69</v>
      </c>
      <c r="G19" s="306">
        <v>20000</v>
      </c>
      <c r="H19" s="306">
        <f t="shared" ref="H19:H34" si="2">G19-E19</f>
        <v>3000</v>
      </c>
      <c r="I19" s="260">
        <v>6000</v>
      </c>
      <c r="J19" s="211">
        <v>6000</v>
      </c>
    </row>
    <row r="20" spans="1:251" ht="15" x14ac:dyDescent="0.25">
      <c r="A20" s="105" t="s">
        <v>273</v>
      </c>
      <c r="B20" s="121" t="s">
        <v>139</v>
      </c>
      <c r="C20" s="250">
        <v>1650</v>
      </c>
      <c r="D20" s="250">
        <v>1358.78</v>
      </c>
      <c r="E20" s="300">
        <v>1000</v>
      </c>
      <c r="F20" s="196">
        <v>474.89</v>
      </c>
      <c r="G20" s="306">
        <v>1700</v>
      </c>
      <c r="H20" s="306">
        <f t="shared" si="2"/>
        <v>700</v>
      </c>
      <c r="I20" s="260">
        <v>400</v>
      </c>
      <c r="J20" s="211">
        <v>400</v>
      </c>
    </row>
    <row r="21" spans="1:251" ht="15" customHeight="1" x14ac:dyDescent="0.25">
      <c r="A21" s="105" t="s">
        <v>274</v>
      </c>
      <c r="B21" s="121" t="s">
        <v>145</v>
      </c>
      <c r="C21" s="255">
        <v>22700</v>
      </c>
      <c r="D21" s="255">
        <v>25874.17</v>
      </c>
      <c r="E21" s="301">
        <v>26500</v>
      </c>
      <c r="F21" s="262">
        <v>11410.76</v>
      </c>
      <c r="G21" s="306">
        <v>29000</v>
      </c>
      <c r="H21" s="306">
        <f t="shared" si="2"/>
        <v>2500</v>
      </c>
      <c r="I21" s="260">
        <v>7000</v>
      </c>
      <c r="J21" s="211">
        <v>7000</v>
      </c>
    </row>
    <row r="22" spans="1:251" ht="15" x14ac:dyDescent="0.25">
      <c r="A22" s="105" t="s">
        <v>275</v>
      </c>
      <c r="B22" s="121" t="s">
        <v>144</v>
      </c>
      <c r="C22" s="250">
        <v>5120</v>
      </c>
      <c r="D22" s="250">
        <v>4301</v>
      </c>
      <c r="E22" s="300">
        <v>0</v>
      </c>
      <c r="F22" s="196">
        <v>71.5</v>
      </c>
      <c r="G22" s="306">
        <v>100</v>
      </c>
      <c r="H22" s="306">
        <f t="shared" si="2"/>
        <v>100</v>
      </c>
      <c r="I22" s="260">
        <v>0</v>
      </c>
      <c r="J22" s="211">
        <v>0</v>
      </c>
    </row>
    <row r="23" spans="1:251" ht="15" x14ac:dyDescent="0.25">
      <c r="A23" s="105" t="s">
        <v>276</v>
      </c>
      <c r="B23" s="121" t="s">
        <v>192</v>
      </c>
      <c r="C23" s="250">
        <v>2100</v>
      </c>
      <c r="D23" s="250">
        <v>2220</v>
      </c>
      <c r="E23" s="300">
        <v>0</v>
      </c>
      <c r="F23" s="196">
        <v>0</v>
      </c>
      <c r="G23" s="306">
        <v>0</v>
      </c>
      <c r="H23" s="306">
        <f t="shared" si="2"/>
        <v>0</v>
      </c>
      <c r="I23" s="260">
        <v>0</v>
      </c>
      <c r="J23" s="211">
        <v>0</v>
      </c>
    </row>
    <row r="24" spans="1:251" ht="15" x14ac:dyDescent="0.25">
      <c r="A24" s="105" t="s">
        <v>277</v>
      </c>
      <c r="B24" s="121" t="s">
        <v>148</v>
      </c>
      <c r="C24" s="250">
        <v>60000</v>
      </c>
      <c r="D24" s="250">
        <v>62285</v>
      </c>
      <c r="E24" s="300">
        <v>42000</v>
      </c>
      <c r="F24" s="196">
        <v>14620.97</v>
      </c>
      <c r="G24" s="306">
        <v>34700</v>
      </c>
      <c r="H24" s="306">
        <f t="shared" si="2"/>
        <v>-7300</v>
      </c>
      <c r="I24" s="260">
        <v>9000</v>
      </c>
      <c r="J24" s="211">
        <v>9000</v>
      </c>
    </row>
    <row r="25" spans="1:251" ht="15" x14ac:dyDescent="0.25">
      <c r="A25" s="105" t="s">
        <v>278</v>
      </c>
      <c r="B25" s="121" t="s">
        <v>147</v>
      </c>
      <c r="C25" s="250">
        <v>4800</v>
      </c>
      <c r="D25" s="250">
        <v>4714</v>
      </c>
      <c r="E25" s="300">
        <v>3600</v>
      </c>
      <c r="F25" s="196">
        <v>1388.15</v>
      </c>
      <c r="G25" s="306">
        <v>3600</v>
      </c>
      <c r="H25" s="306">
        <f t="shared" si="2"/>
        <v>0</v>
      </c>
      <c r="I25" s="260">
        <v>1200</v>
      </c>
      <c r="J25" s="211">
        <v>1200</v>
      </c>
    </row>
    <row r="26" spans="1:251" ht="15" x14ac:dyDescent="0.25">
      <c r="A26" s="123" t="s">
        <v>598</v>
      </c>
      <c r="B26" s="124" t="s">
        <v>146</v>
      </c>
      <c r="C26" s="250">
        <v>5900</v>
      </c>
      <c r="D26" s="250">
        <v>5215</v>
      </c>
      <c r="E26" s="300"/>
      <c r="F26" s="196">
        <v>4160.04</v>
      </c>
      <c r="G26" s="306">
        <v>6000</v>
      </c>
      <c r="H26" s="306">
        <f t="shared" si="2"/>
        <v>6000</v>
      </c>
      <c r="I26" s="260">
        <v>0</v>
      </c>
      <c r="J26" s="211">
        <v>0</v>
      </c>
    </row>
    <row r="27" spans="1:251" ht="15" x14ac:dyDescent="0.25">
      <c r="A27" s="105" t="s">
        <v>355</v>
      </c>
      <c r="B27" s="124" t="s">
        <v>356</v>
      </c>
      <c r="C27" s="250">
        <v>0</v>
      </c>
      <c r="D27" s="250">
        <v>0</v>
      </c>
      <c r="E27" s="300">
        <v>0</v>
      </c>
      <c r="F27" s="196"/>
      <c r="G27" s="306">
        <v>0</v>
      </c>
      <c r="H27" s="306">
        <f t="shared" si="2"/>
        <v>0</v>
      </c>
      <c r="I27" s="260">
        <v>0</v>
      </c>
      <c r="J27" s="211">
        <v>0</v>
      </c>
    </row>
    <row r="28" spans="1:251" ht="15" x14ac:dyDescent="0.25">
      <c r="A28" s="105" t="s">
        <v>279</v>
      </c>
      <c r="B28" s="121" t="s">
        <v>149</v>
      </c>
      <c r="C28" s="250">
        <v>13700</v>
      </c>
      <c r="D28" s="250">
        <v>13421</v>
      </c>
      <c r="E28" s="300">
        <v>15000</v>
      </c>
      <c r="F28" s="196">
        <v>6032.18</v>
      </c>
      <c r="G28" s="306">
        <v>10800</v>
      </c>
      <c r="H28" s="306">
        <f t="shared" si="2"/>
        <v>-4200</v>
      </c>
      <c r="I28" s="260">
        <v>9100</v>
      </c>
      <c r="J28" s="211">
        <v>9100</v>
      </c>
    </row>
    <row r="29" spans="1:251" ht="15" x14ac:dyDescent="0.25">
      <c r="A29" s="105" t="s">
        <v>280</v>
      </c>
      <c r="B29" s="121" t="s">
        <v>203</v>
      </c>
      <c r="C29" s="250">
        <v>500</v>
      </c>
      <c r="D29" s="250">
        <v>493</v>
      </c>
      <c r="E29" s="300">
        <v>300</v>
      </c>
      <c r="F29" s="196">
        <v>132.16</v>
      </c>
      <c r="G29" s="306">
        <v>300</v>
      </c>
      <c r="H29" s="306">
        <f t="shared" si="2"/>
        <v>0</v>
      </c>
      <c r="I29" s="260">
        <v>72</v>
      </c>
      <c r="J29" s="211">
        <v>72</v>
      </c>
    </row>
    <row r="30" spans="1:251" s="84" customFormat="1" ht="15" x14ac:dyDescent="0.25">
      <c r="A30" s="105" t="s">
        <v>281</v>
      </c>
      <c r="B30" s="125" t="s">
        <v>150</v>
      </c>
      <c r="C30" s="199">
        <v>0</v>
      </c>
      <c r="D30" s="199">
        <v>0</v>
      </c>
      <c r="E30" s="143">
        <v>0</v>
      </c>
      <c r="F30" s="199">
        <v>0</v>
      </c>
      <c r="G30" s="308">
        <v>0</v>
      </c>
      <c r="H30" s="306">
        <f t="shared" si="2"/>
        <v>0</v>
      </c>
      <c r="I30" s="315">
        <v>0</v>
      </c>
      <c r="J30" s="216">
        <v>0</v>
      </c>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row>
    <row r="31" spans="1:251" ht="15" x14ac:dyDescent="0.25">
      <c r="A31" s="105" t="s">
        <v>282</v>
      </c>
      <c r="B31" s="121" t="s">
        <v>151</v>
      </c>
      <c r="C31" s="250">
        <v>9600</v>
      </c>
      <c r="D31" s="250">
        <v>7380</v>
      </c>
      <c r="E31" s="300">
        <v>6100</v>
      </c>
      <c r="F31" s="196">
        <v>3796</v>
      </c>
      <c r="G31" s="306">
        <v>6100</v>
      </c>
      <c r="H31" s="306">
        <f t="shared" si="2"/>
        <v>0</v>
      </c>
      <c r="I31" s="260">
        <v>2300</v>
      </c>
      <c r="J31" s="211">
        <v>2300</v>
      </c>
    </row>
    <row r="32" spans="1:251" ht="15" x14ac:dyDescent="0.25">
      <c r="A32" s="105" t="s">
        <v>330</v>
      </c>
      <c r="B32" s="121" t="s">
        <v>204</v>
      </c>
      <c r="C32" s="250">
        <v>250</v>
      </c>
      <c r="D32" s="250">
        <v>124</v>
      </c>
      <c r="E32" s="300">
        <v>225</v>
      </c>
      <c r="F32" s="196">
        <v>316.8</v>
      </c>
      <c r="G32" s="306">
        <v>325</v>
      </c>
      <c r="H32" s="306">
        <f t="shared" si="2"/>
        <v>100</v>
      </c>
      <c r="I32" s="260">
        <v>120</v>
      </c>
      <c r="J32" s="211">
        <v>120</v>
      </c>
    </row>
    <row r="33" spans="1:10" ht="15" x14ac:dyDescent="0.25">
      <c r="A33" s="105" t="s">
        <v>357</v>
      </c>
      <c r="B33" s="121" t="s">
        <v>358</v>
      </c>
      <c r="C33" s="250">
        <v>0</v>
      </c>
      <c r="D33" s="250">
        <v>0</v>
      </c>
      <c r="E33" s="300">
        <v>0</v>
      </c>
      <c r="F33" s="250">
        <v>0</v>
      </c>
      <c r="G33" s="306">
        <v>0</v>
      </c>
      <c r="H33" s="306">
        <f t="shared" si="2"/>
        <v>0</v>
      </c>
      <c r="I33" s="260">
        <v>0</v>
      </c>
      <c r="J33" s="211">
        <v>0</v>
      </c>
    </row>
    <row r="34" spans="1:10" ht="15" x14ac:dyDescent="0.25">
      <c r="A34" s="105"/>
      <c r="B34" s="121"/>
      <c r="C34" s="252">
        <f>SUM(C19:C33)</f>
        <v>149701</v>
      </c>
      <c r="D34" s="252">
        <v>152334</v>
      </c>
      <c r="E34" s="253">
        <f>SUM(E19:E33)</f>
        <v>111725</v>
      </c>
      <c r="F34" s="250"/>
      <c r="G34" s="307">
        <f>SUM(G19:G33)</f>
        <v>112625</v>
      </c>
      <c r="H34" s="306">
        <f t="shared" si="2"/>
        <v>900</v>
      </c>
      <c r="I34" s="260">
        <f>SUM(I19:I33)</f>
        <v>35192</v>
      </c>
      <c r="J34" s="211">
        <f>SUM(J19:J33)</f>
        <v>35192</v>
      </c>
    </row>
    <row r="35" spans="1:10" ht="15" x14ac:dyDescent="0.25">
      <c r="A35" s="105"/>
      <c r="B35" s="121"/>
      <c r="C35" s="250"/>
      <c r="D35" s="250"/>
      <c r="E35" s="251"/>
      <c r="F35" s="250"/>
      <c r="G35" s="306"/>
      <c r="H35" s="306"/>
      <c r="I35" s="260"/>
      <c r="J35" s="119"/>
    </row>
    <row r="36" spans="1:10" ht="15" x14ac:dyDescent="0.25">
      <c r="A36" s="105" t="s">
        <v>359</v>
      </c>
      <c r="B36" s="121" t="s">
        <v>458</v>
      </c>
      <c r="C36" s="250">
        <v>0</v>
      </c>
      <c r="D36" s="219">
        <v>0</v>
      </c>
      <c r="E36" s="229">
        <v>0</v>
      </c>
      <c r="F36" s="250"/>
      <c r="G36" s="306">
        <v>0</v>
      </c>
      <c r="H36" s="306">
        <f>G36-E36</f>
        <v>0</v>
      </c>
      <c r="I36" s="260">
        <v>0</v>
      </c>
      <c r="J36" s="211">
        <v>0</v>
      </c>
    </row>
    <row r="37" spans="1:10" ht="15" x14ac:dyDescent="0.25">
      <c r="A37" s="105"/>
      <c r="B37" s="121"/>
      <c r="C37" s="252">
        <v>0</v>
      </c>
      <c r="D37" s="252">
        <v>0</v>
      </c>
      <c r="E37" s="253">
        <f>SUM(E36)</f>
        <v>0</v>
      </c>
      <c r="F37" s="250"/>
      <c r="G37" s="306">
        <v>0</v>
      </c>
      <c r="H37" s="306">
        <f>G37-E37</f>
        <v>0</v>
      </c>
      <c r="I37" s="312">
        <v>0</v>
      </c>
      <c r="J37" s="261">
        <v>0</v>
      </c>
    </row>
    <row r="38" spans="1:10" ht="15" x14ac:dyDescent="0.25">
      <c r="A38" s="105"/>
      <c r="B38" s="121"/>
      <c r="C38" s="250"/>
      <c r="D38" s="219"/>
      <c r="E38" s="229"/>
      <c r="F38" s="250"/>
      <c r="G38" s="306"/>
      <c r="H38" s="306"/>
      <c r="I38" s="260"/>
      <c r="J38" s="119"/>
    </row>
    <row r="39" spans="1:10" ht="15" x14ac:dyDescent="0.25">
      <c r="A39" s="126" t="s">
        <v>210</v>
      </c>
      <c r="B39" s="127" t="s">
        <v>40</v>
      </c>
      <c r="C39" s="199">
        <v>3000</v>
      </c>
      <c r="D39" s="199">
        <v>3119</v>
      </c>
      <c r="E39" s="256">
        <v>3000</v>
      </c>
      <c r="F39" s="199">
        <v>2362</v>
      </c>
      <c r="G39" s="306">
        <v>5000</v>
      </c>
      <c r="H39" s="306">
        <f>G39-E39</f>
        <v>2000</v>
      </c>
      <c r="I39" s="260">
        <v>2000</v>
      </c>
      <c r="J39" s="211">
        <v>5000</v>
      </c>
    </row>
    <row r="40" spans="1:10" ht="15" x14ac:dyDescent="0.25">
      <c r="A40" s="126" t="s">
        <v>209</v>
      </c>
      <c r="B40" s="128" t="s">
        <v>164</v>
      </c>
      <c r="C40" s="199">
        <v>1000</v>
      </c>
      <c r="D40" s="199">
        <v>3328</v>
      </c>
      <c r="E40" s="256">
        <v>3000</v>
      </c>
      <c r="F40" s="250">
        <v>16</v>
      </c>
      <c r="G40" s="306">
        <v>3000</v>
      </c>
      <c r="H40" s="306">
        <f>G40-E40</f>
        <v>0</v>
      </c>
      <c r="I40" s="260">
        <v>0</v>
      </c>
      <c r="J40" s="211">
        <v>0</v>
      </c>
    </row>
    <row r="41" spans="1:10" ht="15" x14ac:dyDescent="0.25">
      <c r="A41" s="126"/>
      <c r="B41" s="128"/>
      <c r="C41" s="257">
        <f>SUM(C39:C40)</f>
        <v>4000</v>
      </c>
      <c r="D41" s="257">
        <v>6448</v>
      </c>
      <c r="E41" s="258">
        <f>SUM(E39:E40)</f>
        <v>6000</v>
      </c>
      <c r="F41" s="199"/>
      <c r="G41" s="307">
        <f>SUM(G39:G40)</f>
        <v>8000</v>
      </c>
      <c r="H41" s="306">
        <f>G41-E41</f>
        <v>2000</v>
      </c>
      <c r="I41" s="260">
        <f>SUM(I39:I40)</f>
        <v>2000</v>
      </c>
      <c r="J41" s="211">
        <f>SUM(J39:J40)</f>
        <v>5000</v>
      </c>
    </row>
    <row r="42" spans="1:10" ht="15" x14ac:dyDescent="0.25">
      <c r="A42" s="126"/>
      <c r="B42" s="128"/>
      <c r="C42" s="199"/>
      <c r="D42" s="199"/>
      <c r="E42" s="256"/>
      <c r="F42" s="199"/>
      <c r="G42" s="306"/>
      <c r="H42" s="306"/>
      <c r="I42" s="260"/>
      <c r="J42" s="119"/>
    </row>
    <row r="43" spans="1:10" ht="15" x14ac:dyDescent="0.25">
      <c r="A43" s="126" t="s">
        <v>211</v>
      </c>
      <c r="B43" s="128" t="s">
        <v>165</v>
      </c>
      <c r="C43" s="199">
        <v>2600</v>
      </c>
      <c r="D43" s="199">
        <v>2825</v>
      </c>
      <c r="E43" s="256">
        <v>2000</v>
      </c>
      <c r="F43" s="199">
        <v>1009</v>
      </c>
      <c r="G43" s="306">
        <v>2000</v>
      </c>
      <c r="H43" s="306">
        <f>G43-E43</f>
        <v>0</v>
      </c>
      <c r="I43" s="260">
        <v>0</v>
      </c>
      <c r="J43" s="211">
        <v>2000</v>
      </c>
    </row>
    <row r="44" spans="1:10" ht="15" x14ac:dyDescent="0.25">
      <c r="A44" s="126"/>
      <c r="B44" s="128"/>
      <c r="C44" s="257">
        <f>SUM(C43)</f>
        <v>2600</v>
      </c>
      <c r="D44" s="257">
        <f>SUM(D43)</f>
        <v>2825</v>
      </c>
      <c r="E44" s="258">
        <f>SUM(E43)</f>
        <v>2000</v>
      </c>
      <c r="F44" s="199"/>
      <c r="G44" s="307">
        <f>SUM(G43)</f>
        <v>2000</v>
      </c>
      <c r="H44" s="306">
        <f>G44-E44</f>
        <v>0</v>
      </c>
      <c r="I44" s="260">
        <f>SUM(I43)</f>
        <v>0</v>
      </c>
      <c r="J44" s="211">
        <f>SUM(J43)</f>
        <v>2000</v>
      </c>
    </row>
    <row r="45" spans="1:10" ht="15" x14ac:dyDescent="0.25">
      <c r="A45" s="126"/>
      <c r="B45" s="128"/>
      <c r="C45" s="199"/>
      <c r="D45" s="199"/>
      <c r="E45" s="256"/>
      <c r="F45" s="199"/>
      <c r="G45" s="306"/>
      <c r="H45" s="306"/>
      <c r="I45" s="260"/>
      <c r="J45" s="119"/>
    </row>
    <row r="46" spans="1:10" ht="15" x14ac:dyDescent="0.25">
      <c r="A46" s="129" t="s">
        <v>212</v>
      </c>
      <c r="B46" s="127" t="s">
        <v>166</v>
      </c>
      <c r="C46" s="199">
        <v>6000</v>
      </c>
      <c r="D46" s="199">
        <v>1377</v>
      </c>
      <c r="E46" s="256">
        <v>8000</v>
      </c>
      <c r="F46" s="199">
        <v>871.09</v>
      </c>
      <c r="G46" s="306">
        <v>8000</v>
      </c>
      <c r="H46" s="306">
        <f t="shared" ref="H46:H52" si="3">G46-E46</f>
        <v>0</v>
      </c>
      <c r="I46" s="260">
        <v>0</v>
      </c>
      <c r="J46" s="211">
        <v>0</v>
      </c>
    </row>
    <row r="47" spans="1:10" ht="15" x14ac:dyDescent="0.25">
      <c r="A47" s="129" t="s">
        <v>213</v>
      </c>
      <c r="B47" s="125" t="s">
        <v>175</v>
      </c>
      <c r="C47" s="199">
        <v>7500</v>
      </c>
      <c r="D47" s="199">
        <v>8811</v>
      </c>
      <c r="E47" s="256">
        <v>8800</v>
      </c>
      <c r="F47" s="195">
        <v>4104.9399999999996</v>
      </c>
      <c r="G47" s="306">
        <v>8800</v>
      </c>
      <c r="H47" s="306">
        <f t="shared" si="3"/>
        <v>0</v>
      </c>
      <c r="I47" s="260">
        <v>4400</v>
      </c>
      <c r="J47" s="211">
        <v>4400</v>
      </c>
    </row>
    <row r="48" spans="1:10" ht="15" x14ac:dyDescent="0.25">
      <c r="A48" s="129" t="s">
        <v>214</v>
      </c>
      <c r="B48" s="127" t="s">
        <v>45</v>
      </c>
      <c r="C48" s="199">
        <v>50000</v>
      </c>
      <c r="D48" s="199">
        <v>26134</v>
      </c>
      <c r="E48" s="256">
        <v>18000</v>
      </c>
      <c r="F48" s="195">
        <v>17383.12</v>
      </c>
      <c r="G48" s="306">
        <v>45000</v>
      </c>
      <c r="H48" s="306">
        <f t="shared" si="3"/>
        <v>27000</v>
      </c>
      <c r="I48" s="260">
        <v>25000</v>
      </c>
      <c r="J48" s="211">
        <v>25000</v>
      </c>
    </row>
    <row r="49" spans="1:10" ht="15" x14ac:dyDescent="0.25">
      <c r="A49" s="129" t="s">
        <v>215</v>
      </c>
      <c r="B49" s="125" t="s">
        <v>174</v>
      </c>
      <c r="C49" s="199">
        <v>30000</v>
      </c>
      <c r="D49" s="199">
        <v>13667</v>
      </c>
      <c r="E49" s="256">
        <v>15000</v>
      </c>
      <c r="F49" s="199">
        <v>47.25</v>
      </c>
      <c r="G49" s="306">
        <v>8000</v>
      </c>
      <c r="H49" s="306">
        <f t="shared" si="3"/>
        <v>-7000</v>
      </c>
      <c r="I49" s="260">
        <v>5000</v>
      </c>
      <c r="J49" s="211">
        <v>5000</v>
      </c>
    </row>
    <row r="50" spans="1:10" ht="15" x14ac:dyDescent="0.25">
      <c r="A50" s="129" t="s">
        <v>216</v>
      </c>
      <c r="B50" s="127" t="s">
        <v>167</v>
      </c>
      <c r="C50" s="199">
        <v>10000</v>
      </c>
      <c r="D50" s="199">
        <v>0</v>
      </c>
      <c r="E50" s="256">
        <v>25000</v>
      </c>
      <c r="F50" s="199">
        <v>342</v>
      </c>
      <c r="G50" s="360">
        <v>20000</v>
      </c>
      <c r="H50" s="306">
        <f t="shared" si="3"/>
        <v>-5000</v>
      </c>
      <c r="I50" s="260">
        <v>20000</v>
      </c>
      <c r="J50" s="260">
        <v>20000</v>
      </c>
    </row>
    <row r="51" spans="1:10" ht="15" x14ac:dyDescent="0.25">
      <c r="A51" s="129" t="s">
        <v>360</v>
      </c>
      <c r="B51" s="125" t="s">
        <v>42</v>
      </c>
      <c r="C51" s="199">
        <v>0</v>
      </c>
      <c r="D51" s="199">
        <v>0</v>
      </c>
      <c r="E51" s="256">
        <v>0</v>
      </c>
      <c r="F51" s="195">
        <v>0</v>
      </c>
      <c r="G51" s="306">
        <v>0</v>
      </c>
      <c r="H51" s="306">
        <f t="shared" si="3"/>
        <v>0</v>
      </c>
      <c r="I51" s="260">
        <v>0</v>
      </c>
      <c r="J51" s="211">
        <v>0</v>
      </c>
    </row>
    <row r="52" spans="1:10" ht="15" x14ac:dyDescent="0.25">
      <c r="A52" s="129"/>
      <c r="B52" s="125"/>
      <c r="C52" s="257">
        <f>SUM(C46:C51)</f>
        <v>103500</v>
      </c>
      <c r="D52" s="257">
        <v>49990</v>
      </c>
      <c r="E52" s="258">
        <f>SUM(E46:E51)</f>
        <v>74800</v>
      </c>
      <c r="F52" s="195"/>
      <c r="G52" s="307">
        <f>SUM(G46:G51)</f>
        <v>89800</v>
      </c>
      <c r="H52" s="306">
        <f t="shared" si="3"/>
        <v>15000</v>
      </c>
      <c r="I52" s="260">
        <f>SUM(I46:I51)</f>
        <v>54400</v>
      </c>
      <c r="J52" s="211">
        <f>SUM(J46:J51)</f>
        <v>54400</v>
      </c>
    </row>
    <row r="53" spans="1:10" ht="15" x14ac:dyDescent="0.25">
      <c r="A53" s="129"/>
      <c r="B53" s="125"/>
      <c r="C53" s="199"/>
      <c r="D53" s="199"/>
      <c r="E53" s="256"/>
      <c r="F53" s="195"/>
      <c r="G53" s="306"/>
      <c r="H53" s="306"/>
      <c r="I53" s="260"/>
      <c r="J53" s="119"/>
    </row>
    <row r="54" spans="1:10" ht="15" x14ac:dyDescent="0.25">
      <c r="A54" s="98" t="s">
        <v>217</v>
      </c>
      <c r="B54" s="121" t="s">
        <v>38</v>
      </c>
      <c r="C54" s="250">
        <v>5000</v>
      </c>
      <c r="D54" s="250">
        <v>2887</v>
      </c>
      <c r="E54" s="251">
        <v>3000</v>
      </c>
      <c r="F54" s="250">
        <v>1922.21</v>
      </c>
      <c r="G54" s="306">
        <v>3000</v>
      </c>
      <c r="H54" s="306">
        <f>G54-E54</f>
        <v>0</v>
      </c>
      <c r="I54" s="260">
        <v>0</v>
      </c>
      <c r="J54" s="250">
        <v>3000</v>
      </c>
    </row>
    <row r="55" spans="1:10" ht="15" x14ac:dyDescent="0.25">
      <c r="A55" s="98" t="s">
        <v>218</v>
      </c>
      <c r="B55" s="121" t="s">
        <v>39</v>
      </c>
      <c r="C55" s="250">
        <v>2000</v>
      </c>
      <c r="D55" s="250">
        <v>1126</v>
      </c>
      <c r="E55" s="251">
        <v>8000</v>
      </c>
      <c r="F55" s="250">
        <v>185.26</v>
      </c>
      <c r="G55" s="306">
        <v>3000</v>
      </c>
      <c r="H55" s="306">
        <f>G55-E55</f>
        <v>-5000</v>
      </c>
      <c r="I55" s="260">
        <v>0</v>
      </c>
      <c r="J55" s="250">
        <v>0</v>
      </c>
    </row>
    <row r="56" spans="1:10" ht="15" x14ac:dyDescent="0.25">
      <c r="A56" s="98" t="s">
        <v>219</v>
      </c>
      <c r="B56" s="121" t="s">
        <v>163</v>
      </c>
      <c r="C56" s="250">
        <v>8000</v>
      </c>
      <c r="D56" s="250">
        <v>8545</v>
      </c>
      <c r="E56" s="251">
        <v>8500</v>
      </c>
      <c r="F56" s="250">
        <v>2781.04</v>
      </c>
      <c r="G56" s="306">
        <v>5300</v>
      </c>
      <c r="H56" s="306">
        <f>G56-E56</f>
        <v>-3200</v>
      </c>
      <c r="I56" s="260">
        <v>4900</v>
      </c>
      <c r="J56" s="250">
        <v>5300</v>
      </c>
    </row>
    <row r="57" spans="1:10" ht="15" x14ac:dyDescent="0.25">
      <c r="A57" s="98" t="s">
        <v>220</v>
      </c>
      <c r="B57" s="121" t="s">
        <v>168</v>
      </c>
      <c r="C57" s="250">
        <v>4800</v>
      </c>
      <c r="D57" s="250">
        <v>4359</v>
      </c>
      <c r="E57" s="251">
        <v>1700</v>
      </c>
      <c r="F57" s="250">
        <v>540</v>
      </c>
      <c r="G57" s="306">
        <v>1700</v>
      </c>
      <c r="H57" s="306">
        <f>G57-E57</f>
        <v>0</v>
      </c>
      <c r="I57" s="260">
        <v>0</v>
      </c>
      <c r="J57" s="250">
        <v>1700</v>
      </c>
    </row>
    <row r="58" spans="1:10" ht="15" x14ac:dyDescent="0.25">
      <c r="A58" s="98"/>
      <c r="B58" s="121"/>
      <c r="C58" s="252">
        <f>SUM(C54:C57)</f>
        <v>19800</v>
      </c>
      <c r="D58" s="252">
        <f>SUM(D54:D57)</f>
        <v>16917</v>
      </c>
      <c r="E58" s="253">
        <f>SUM(E54:E57)</f>
        <v>21200</v>
      </c>
      <c r="F58" s="250"/>
      <c r="G58" s="307">
        <f>SUM(G54:G57)</f>
        <v>13000</v>
      </c>
      <c r="H58" s="306">
        <f>G58-E58</f>
        <v>-8200</v>
      </c>
      <c r="I58" s="260">
        <f>SUM(I54:I57)</f>
        <v>4900</v>
      </c>
      <c r="J58" s="250">
        <f>SUM(J54:J57)</f>
        <v>10000</v>
      </c>
    </row>
    <row r="59" spans="1:10" ht="15" x14ac:dyDescent="0.25">
      <c r="A59" s="98"/>
      <c r="B59" s="121"/>
      <c r="C59" s="250"/>
      <c r="D59" s="250"/>
      <c r="E59" s="251"/>
      <c r="F59" s="250"/>
      <c r="G59" s="306"/>
      <c r="H59" s="306"/>
      <c r="I59" s="260"/>
      <c r="J59" s="119"/>
    </row>
    <row r="60" spans="1:10" ht="15" x14ac:dyDescent="0.25">
      <c r="A60" s="131" t="s">
        <v>221</v>
      </c>
      <c r="B60" s="132" t="s">
        <v>457</v>
      </c>
      <c r="C60" s="250">
        <v>1000</v>
      </c>
      <c r="D60" s="250">
        <v>96</v>
      </c>
      <c r="E60" s="251">
        <v>1000</v>
      </c>
      <c r="F60" s="250">
        <v>144</v>
      </c>
      <c r="G60" s="306">
        <v>500</v>
      </c>
      <c r="H60" s="306">
        <f>G60-E60</f>
        <v>-500</v>
      </c>
      <c r="I60" s="260">
        <v>0</v>
      </c>
      <c r="J60" s="211">
        <v>0</v>
      </c>
    </row>
    <row r="61" spans="1:10" ht="15" x14ac:dyDescent="0.25">
      <c r="A61" s="131" t="s">
        <v>222</v>
      </c>
      <c r="B61" s="133" t="s">
        <v>456</v>
      </c>
      <c r="C61" s="250">
        <v>1000</v>
      </c>
      <c r="D61" s="250">
        <v>660</v>
      </c>
      <c r="E61" s="251">
        <v>100</v>
      </c>
      <c r="F61" s="250"/>
      <c r="G61" s="306">
        <v>100</v>
      </c>
      <c r="H61" s="306">
        <f>G61-E61</f>
        <v>0</v>
      </c>
      <c r="I61" s="260">
        <v>0</v>
      </c>
      <c r="J61" s="211">
        <v>0</v>
      </c>
    </row>
    <row r="62" spans="1:10" ht="15" x14ac:dyDescent="0.25">
      <c r="A62" s="131" t="s">
        <v>223</v>
      </c>
      <c r="B62" s="134" t="s">
        <v>172</v>
      </c>
      <c r="C62" s="250">
        <v>500</v>
      </c>
      <c r="D62" s="250">
        <v>208</v>
      </c>
      <c r="E62" s="251">
        <v>400</v>
      </c>
      <c r="F62" s="250"/>
      <c r="G62" s="306">
        <v>400</v>
      </c>
      <c r="H62" s="306">
        <f>G62-E62</f>
        <v>0</v>
      </c>
      <c r="I62" s="260">
        <v>0</v>
      </c>
      <c r="J62" s="211">
        <v>0</v>
      </c>
    </row>
    <row r="63" spans="1:10" ht="15" x14ac:dyDescent="0.25">
      <c r="A63" s="98"/>
      <c r="B63" s="121"/>
      <c r="C63" s="252">
        <f>SUM(C60:C62)</f>
        <v>2500</v>
      </c>
      <c r="D63" s="252">
        <f>SUM(D60:D62)</f>
        <v>964</v>
      </c>
      <c r="E63" s="253">
        <f>SUM(E60:E62)</f>
        <v>1500</v>
      </c>
      <c r="F63" s="250"/>
      <c r="G63" s="307">
        <f>SUM(G60:G62)</f>
        <v>1000</v>
      </c>
      <c r="H63" s="306">
        <f>G63-E63</f>
        <v>-500</v>
      </c>
      <c r="I63" s="260">
        <f>SUM(I60:I62)</f>
        <v>0</v>
      </c>
      <c r="J63" s="211">
        <f>SUM(J60:J62)</f>
        <v>0</v>
      </c>
    </row>
    <row r="64" spans="1:10" ht="15" x14ac:dyDescent="0.25">
      <c r="A64" s="98"/>
      <c r="B64" s="121"/>
      <c r="C64" s="250"/>
      <c r="D64" s="250"/>
      <c r="E64" s="251"/>
      <c r="F64" s="250"/>
      <c r="G64" s="306"/>
      <c r="H64" s="306"/>
      <c r="I64" s="260"/>
      <c r="J64" s="119"/>
    </row>
    <row r="65" spans="1:10" ht="15" x14ac:dyDescent="0.25">
      <c r="A65" s="129" t="s">
        <v>224</v>
      </c>
      <c r="B65" s="125" t="s">
        <v>472</v>
      </c>
      <c r="C65" s="199">
        <v>10225</v>
      </c>
      <c r="D65" s="199">
        <v>10225</v>
      </c>
      <c r="E65" s="256">
        <v>10225</v>
      </c>
      <c r="F65" s="199">
        <v>10761</v>
      </c>
      <c r="G65" s="306">
        <v>10725</v>
      </c>
      <c r="H65" s="306">
        <f t="shared" ref="H65:H70" si="4">G65-E65</f>
        <v>500</v>
      </c>
      <c r="I65" s="260">
        <v>5600</v>
      </c>
      <c r="J65" s="211">
        <v>5600</v>
      </c>
    </row>
    <row r="66" spans="1:10" ht="15" x14ac:dyDescent="0.25">
      <c r="A66" s="129" t="s">
        <v>361</v>
      </c>
      <c r="B66" s="135" t="s">
        <v>365</v>
      </c>
      <c r="C66" s="199">
        <v>0</v>
      </c>
      <c r="D66" s="199">
        <v>0</v>
      </c>
      <c r="E66" s="256">
        <v>0</v>
      </c>
      <c r="F66" s="199"/>
      <c r="G66" s="306">
        <v>0</v>
      </c>
      <c r="H66" s="306">
        <f t="shared" si="4"/>
        <v>0</v>
      </c>
      <c r="I66" s="260">
        <v>0</v>
      </c>
      <c r="J66" s="211">
        <v>0</v>
      </c>
    </row>
    <row r="67" spans="1:10" ht="15" x14ac:dyDescent="0.25">
      <c r="A67" s="129" t="s">
        <v>362</v>
      </c>
      <c r="B67" s="135" t="s">
        <v>363</v>
      </c>
      <c r="C67" s="199">
        <v>0</v>
      </c>
      <c r="D67" s="199">
        <v>1039</v>
      </c>
      <c r="E67" s="256">
        <v>0</v>
      </c>
      <c r="F67" s="199"/>
      <c r="G67" s="306">
        <v>0</v>
      </c>
      <c r="H67" s="306">
        <f t="shared" si="4"/>
        <v>0</v>
      </c>
      <c r="I67" s="260">
        <v>0</v>
      </c>
      <c r="J67" s="211">
        <v>0</v>
      </c>
    </row>
    <row r="68" spans="1:10" ht="15" x14ac:dyDescent="0.25">
      <c r="A68" s="129" t="s">
        <v>366</v>
      </c>
      <c r="B68" s="135" t="s">
        <v>364</v>
      </c>
      <c r="C68" s="199">
        <v>0</v>
      </c>
      <c r="D68" s="199">
        <v>0</v>
      </c>
      <c r="E68" s="256">
        <v>0</v>
      </c>
      <c r="F68" s="199"/>
      <c r="G68" s="306">
        <v>0</v>
      </c>
      <c r="H68" s="306">
        <f t="shared" si="4"/>
        <v>0</v>
      </c>
      <c r="I68" s="260">
        <v>0</v>
      </c>
      <c r="J68" s="211">
        <v>0</v>
      </c>
    </row>
    <row r="69" spans="1:10" ht="15" x14ac:dyDescent="0.25">
      <c r="A69" s="129" t="s">
        <v>225</v>
      </c>
      <c r="B69" s="121" t="s">
        <v>173</v>
      </c>
      <c r="C69" s="250">
        <v>7300</v>
      </c>
      <c r="D69" s="250">
        <v>7295</v>
      </c>
      <c r="E69" s="251">
        <v>7300</v>
      </c>
      <c r="F69" s="250">
        <v>7893</v>
      </c>
      <c r="G69" s="306">
        <v>7900</v>
      </c>
      <c r="H69" s="306">
        <f t="shared" si="4"/>
        <v>600</v>
      </c>
      <c r="I69" s="260">
        <v>7900</v>
      </c>
      <c r="J69" s="211">
        <v>7900</v>
      </c>
    </row>
    <row r="70" spans="1:10" ht="15" x14ac:dyDescent="0.25">
      <c r="A70" s="129"/>
      <c r="B70" s="121"/>
      <c r="C70" s="252">
        <f>SUM(C65:C69)</f>
        <v>17525</v>
      </c>
      <c r="D70" s="252">
        <f>SUM(D65:D69)</f>
        <v>18559</v>
      </c>
      <c r="E70" s="253">
        <f>SUM(E65:E69)</f>
        <v>17525</v>
      </c>
      <c r="F70" s="250"/>
      <c r="G70" s="307">
        <f>SUM(G65:G69)</f>
        <v>18625</v>
      </c>
      <c r="H70" s="306">
        <f t="shared" si="4"/>
        <v>1100</v>
      </c>
      <c r="I70" s="260">
        <f>SUM(I65:I69)</f>
        <v>13500</v>
      </c>
      <c r="J70" s="211">
        <f>SUM(J65:J69)</f>
        <v>13500</v>
      </c>
    </row>
    <row r="71" spans="1:10" ht="15" x14ac:dyDescent="0.25">
      <c r="A71" s="129"/>
      <c r="B71" s="121"/>
      <c r="C71" s="250"/>
      <c r="D71" s="250"/>
      <c r="E71" s="251"/>
      <c r="F71" s="250"/>
      <c r="G71" s="306"/>
      <c r="H71" s="306"/>
      <c r="I71" s="260"/>
      <c r="J71" s="119"/>
    </row>
    <row r="72" spans="1:10" ht="14.1" customHeight="1" x14ac:dyDescent="0.25">
      <c r="A72" s="129" t="s">
        <v>226</v>
      </c>
      <c r="B72" s="125" t="s">
        <v>43</v>
      </c>
      <c r="C72" s="199">
        <v>2500</v>
      </c>
      <c r="D72" s="199">
        <v>83</v>
      </c>
      <c r="E72" s="256">
        <v>2500</v>
      </c>
      <c r="F72" s="199">
        <v>5</v>
      </c>
      <c r="G72" s="306">
        <v>2500</v>
      </c>
      <c r="H72" s="306">
        <f t="shared" ref="H72:H79" si="5">G72-E72</f>
        <v>0</v>
      </c>
      <c r="I72" s="260">
        <v>0</v>
      </c>
      <c r="J72" s="211">
        <v>0</v>
      </c>
    </row>
    <row r="73" spans="1:10" ht="14.1" customHeight="1" x14ac:dyDescent="0.25">
      <c r="A73" s="129" t="s">
        <v>367</v>
      </c>
      <c r="B73" s="125" t="s">
        <v>370</v>
      </c>
      <c r="C73" s="199">
        <v>0</v>
      </c>
      <c r="D73" s="199">
        <v>0</v>
      </c>
      <c r="E73" s="256">
        <v>0</v>
      </c>
      <c r="F73" s="199">
        <v>0</v>
      </c>
      <c r="G73" s="306">
        <v>0</v>
      </c>
      <c r="H73" s="306">
        <f t="shared" si="5"/>
        <v>0</v>
      </c>
      <c r="I73" s="260">
        <v>0</v>
      </c>
      <c r="J73" s="211">
        <v>0</v>
      </c>
    </row>
    <row r="74" spans="1:10" ht="14.1" customHeight="1" x14ac:dyDescent="0.25">
      <c r="A74" s="129" t="s">
        <v>368</v>
      </c>
      <c r="B74" s="125" t="s">
        <v>371</v>
      </c>
      <c r="C74" s="199">
        <v>0</v>
      </c>
      <c r="D74" s="199">
        <v>0</v>
      </c>
      <c r="E74" s="256">
        <v>0</v>
      </c>
      <c r="F74" s="199">
        <v>0</v>
      </c>
      <c r="G74" s="306">
        <v>0</v>
      </c>
      <c r="H74" s="306">
        <f t="shared" si="5"/>
        <v>0</v>
      </c>
      <c r="I74" s="260">
        <v>0</v>
      </c>
      <c r="J74" s="211">
        <v>0</v>
      </c>
    </row>
    <row r="75" spans="1:10" ht="14.1" customHeight="1" x14ac:dyDescent="0.25">
      <c r="A75" s="129" t="s">
        <v>369</v>
      </c>
      <c r="B75" s="125" t="s">
        <v>372</v>
      </c>
      <c r="C75" s="199">
        <v>0</v>
      </c>
      <c r="D75" s="199">
        <v>0</v>
      </c>
      <c r="E75" s="256">
        <v>0</v>
      </c>
      <c r="F75" s="199">
        <v>0</v>
      </c>
      <c r="G75" s="306">
        <v>0</v>
      </c>
      <c r="H75" s="306">
        <f t="shared" si="5"/>
        <v>0</v>
      </c>
      <c r="I75" s="260">
        <v>0</v>
      </c>
      <c r="J75" s="211">
        <v>0</v>
      </c>
    </row>
    <row r="76" spans="1:10" ht="14.1" customHeight="1" x14ac:dyDescent="0.25">
      <c r="A76" s="129" t="s">
        <v>227</v>
      </c>
      <c r="B76" s="125" t="s">
        <v>44</v>
      </c>
      <c r="C76" s="199">
        <v>10000</v>
      </c>
      <c r="D76" s="199">
        <v>4721</v>
      </c>
      <c r="E76" s="256">
        <v>8000</v>
      </c>
      <c r="F76" s="199">
        <v>1572.86</v>
      </c>
      <c r="G76" s="306">
        <v>8000</v>
      </c>
      <c r="H76" s="306">
        <f t="shared" si="5"/>
        <v>0</v>
      </c>
      <c r="I76" s="260">
        <v>8000</v>
      </c>
      <c r="J76" s="211">
        <v>8000</v>
      </c>
    </row>
    <row r="77" spans="1:10" ht="15" x14ac:dyDescent="0.25">
      <c r="A77" s="131" t="s">
        <v>373</v>
      </c>
      <c r="B77" s="125" t="s">
        <v>374</v>
      </c>
      <c r="C77" s="250">
        <v>0</v>
      </c>
      <c r="D77" s="250">
        <v>372</v>
      </c>
      <c r="E77" s="251">
        <v>450</v>
      </c>
      <c r="F77" s="250">
        <v>0</v>
      </c>
      <c r="G77" s="306">
        <v>450</v>
      </c>
      <c r="H77" s="306">
        <f t="shared" si="5"/>
        <v>0</v>
      </c>
      <c r="I77" s="260">
        <v>0</v>
      </c>
      <c r="J77" s="211">
        <v>0</v>
      </c>
    </row>
    <row r="78" spans="1:10" ht="15" x14ac:dyDescent="0.25">
      <c r="A78" s="131" t="s">
        <v>375</v>
      </c>
      <c r="B78" s="125" t="s">
        <v>376</v>
      </c>
      <c r="C78" s="250">
        <v>0</v>
      </c>
      <c r="D78" s="250"/>
      <c r="E78" s="251">
        <v>0</v>
      </c>
      <c r="F78" s="250">
        <v>0</v>
      </c>
      <c r="G78" s="306">
        <v>0</v>
      </c>
      <c r="H78" s="306">
        <f t="shared" si="5"/>
        <v>0</v>
      </c>
      <c r="I78" s="260">
        <v>0</v>
      </c>
      <c r="J78" s="211">
        <v>0</v>
      </c>
    </row>
    <row r="79" spans="1:10" ht="15" x14ac:dyDescent="0.25">
      <c r="A79" s="131"/>
      <c r="B79" s="125"/>
      <c r="C79" s="252">
        <f>SUM(C72:C78)</f>
        <v>12500</v>
      </c>
      <c r="D79" s="252">
        <f>SUM(D72:D78)</f>
        <v>5176</v>
      </c>
      <c r="E79" s="253">
        <f>SUM(E72:E78)</f>
        <v>10950</v>
      </c>
      <c r="F79" s="250"/>
      <c r="G79" s="307">
        <f>SUM(G72:G78)</f>
        <v>10950</v>
      </c>
      <c r="H79" s="306">
        <f t="shared" si="5"/>
        <v>0</v>
      </c>
      <c r="I79" s="260">
        <f>SUM(I72:I78)</f>
        <v>8000</v>
      </c>
      <c r="J79" s="211">
        <f>SUM(J72:J78)</f>
        <v>8000</v>
      </c>
    </row>
    <row r="80" spans="1:10" ht="15" x14ac:dyDescent="0.25">
      <c r="A80" s="131"/>
      <c r="B80" s="125"/>
      <c r="C80" s="250"/>
      <c r="D80" s="250"/>
      <c r="E80" s="251"/>
      <c r="F80" s="250"/>
      <c r="G80" s="306"/>
      <c r="H80" s="306"/>
      <c r="I80" s="260"/>
      <c r="J80" s="119"/>
    </row>
    <row r="81" spans="1:251" ht="15" x14ac:dyDescent="0.25">
      <c r="A81" s="105" t="s">
        <v>283</v>
      </c>
      <c r="B81" s="121" t="s">
        <v>129</v>
      </c>
      <c r="C81" s="250">
        <v>244000</v>
      </c>
      <c r="D81" s="250">
        <v>236420</v>
      </c>
      <c r="E81" s="251">
        <v>253000</v>
      </c>
      <c r="F81" s="254">
        <v>141075.39000000001</v>
      </c>
      <c r="G81" s="306">
        <v>281000</v>
      </c>
      <c r="H81" s="306">
        <f t="shared" ref="H81:H89" si="6">G81-E81</f>
        <v>28000</v>
      </c>
      <c r="I81" s="260">
        <v>231000</v>
      </c>
      <c r="J81" s="211">
        <v>231000</v>
      </c>
    </row>
    <row r="82" spans="1:251" ht="15" x14ac:dyDescent="0.25">
      <c r="A82" s="105" t="s">
        <v>377</v>
      </c>
      <c r="B82" s="121" t="s">
        <v>378</v>
      </c>
      <c r="C82" s="250">
        <v>0</v>
      </c>
      <c r="D82" s="250">
        <v>0</v>
      </c>
      <c r="E82" s="251">
        <v>85000</v>
      </c>
      <c r="F82" s="254">
        <v>0</v>
      </c>
      <c r="G82" s="306">
        <v>0</v>
      </c>
      <c r="H82" s="306">
        <f t="shared" si="6"/>
        <v>-85000</v>
      </c>
      <c r="I82" s="260">
        <v>85000</v>
      </c>
      <c r="J82" s="211">
        <v>85000</v>
      </c>
    </row>
    <row r="83" spans="1:251" ht="15" x14ac:dyDescent="0.25">
      <c r="A83" s="105" t="s">
        <v>379</v>
      </c>
      <c r="B83" s="121" t="s">
        <v>380</v>
      </c>
      <c r="C83" s="250">
        <v>0</v>
      </c>
      <c r="D83" s="250">
        <v>0</v>
      </c>
      <c r="E83" s="251"/>
      <c r="F83" s="254">
        <v>0</v>
      </c>
      <c r="G83" s="306">
        <v>0</v>
      </c>
      <c r="H83" s="306">
        <f t="shared" si="6"/>
        <v>0</v>
      </c>
      <c r="I83" s="260">
        <v>0</v>
      </c>
      <c r="J83" s="211">
        <v>0</v>
      </c>
    </row>
    <row r="84" spans="1:251" s="84" customFormat="1" ht="15" customHeight="1" x14ac:dyDescent="0.25">
      <c r="A84" s="136" t="s">
        <v>284</v>
      </c>
      <c r="B84" s="125" t="s">
        <v>128</v>
      </c>
      <c r="C84" s="199">
        <v>376000</v>
      </c>
      <c r="D84" s="199">
        <v>409709</v>
      </c>
      <c r="E84" s="256">
        <v>388600</v>
      </c>
      <c r="F84" s="195">
        <v>177262.34</v>
      </c>
      <c r="G84" s="308">
        <v>408600</v>
      </c>
      <c r="H84" s="306">
        <f t="shared" si="6"/>
        <v>20000</v>
      </c>
      <c r="I84" s="260">
        <v>408600</v>
      </c>
      <c r="J84" s="211">
        <v>422300</v>
      </c>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c r="HZ84" s="83"/>
      <c r="IA84" s="83"/>
      <c r="IB84" s="83"/>
      <c r="IC84" s="83"/>
      <c r="ID84" s="83"/>
      <c r="IE84" s="83"/>
      <c r="IF84" s="83"/>
      <c r="IG84" s="83"/>
      <c r="IH84" s="83"/>
      <c r="II84" s="83"/>
      <c r="IJ84" s="83"/>
      <c r="IK84" s="83"/>
      <c r="IL84" s="83"/>
      <c r="IM84" s="83"/>
      <c r="IN84" s="83"/>
      <c r="IO84" s="83"/>
      <c r="IP84" s="83"/>
      <c r="IQ84" s="83"/>
    </row>
    <row r="85" spans="1:251" s="84" customFormat="1" ht="15" customHeight="1" x14ac:dyDescent="0.25">
      <c r="A85" s="136" t="s">
        <v>381</v>
      </c>
      <c r="B85" s="125" t="s">
        <v>440</v>
      </c>
      <c r="C85" s="199">
        <v>0</v>
      </c>
      <c r="D85" s="199">
        <v>0</v>
      </c>
      <c r="E85" s="256">
        <v>0</v>
      </c>
      <c r="F85" s="195">
        <v>0</v>
      </c>
      <c r="G85" s="308">
        <v>0</v>
      </c>
      <c r="H85" s="306">
        <f t="shared" si="6"/>
        <v>0</v>
      </c>
      <c r="I85" s="315">
        <v>0</v>
      </c>
      <c r="J85" s="216">
        <v>0</v>
      </c>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c r="HZ85" s="83"/>
      <c r="IA85" s="83"/>
      <c r="IB85" s="83"/>
      <c r="IC85" s="83"/>
      <c r="ID85" s="83"/>
      <c r="IE85" s="83"/>
      <c r="IF85" s="83"/>
      <c r="IG85" s="83"/>
      <c r="IH85" s="83"/>
      <c r="II85" s="83"/>
      <c r="IJ85" s="83"/>
      <c r="IK85" s="83"/>
      <c r="IL85" s="83"/>
      <c r="IM85" s="83"/>
      <c r="IN85" s="83"/>
      <c r="IO85" s="83"/>
      <c r="IP85" s="83"/>
      <c r="IQ85" s="83"/>
    </row>
    <row r="86" spans="1:251" ht="15" x14ac:dyDescent="0.25">
      <c r="A86" s="105" t="s">
        <v>285</v>
      </c>
      <c r="B86" s="121" t="s">
        <v>130</v>
      </c>
      <c r="C86" s="250">
        <v>85000</v>
      </c>
      <c r="D86" s="250">
        <v>82140</v>
      </c>
      <c r="E86" s="251">
        <v>95000</v>
      </c>
      <c r="F86" s="254">
        <v>27224.76</v>
      </c>
      <c r="G86" s="306">
        <v>70000</v>
      </c>
      <c r="H86" s="306">
        <f t="shared" si="6"/>
        <v>-25000</v>
      </c>
      <c r="I86" s="260">
        <v>70000</v>
      </c>
      <c r="J86" s="211">
        <v>70000</v>
      </c>
    </row>
    <row r="87" spans="1:251" ht="14.1" customHeight="1" x14ac:dyDescent="0.25">
      <c r="A87" s="137" t="s">
        <v>331</v>
      </c>
      <c r="B87" s="121" t="s">
        <v>205</v>
      </c>
      <c r="C87" s="250">
        <v>2100</v>
      </c>
      <c r="D87" s="250">
        <v>2330</v>
      </c>
      <c r="E87" s="251">
        <v>2100</v>
      </c>
      <c r="F87" s="254">
        <v>705</v>
      </c>
      <c r="G87" s="306">
        <v>2100</v>
      </c>
      <c r="H87" s="306">
        <f t="shared" si="6"/>
        <v>0</v>
      </c>
      <c r="I87" s="260">
        <v>2100</v>
      </c>
      <c r="J87" s="211">
        <v>2100</v>
      </c>
    </row>
    <row r="88" spans="1:251" ht="15" x14ac:dyDescent="0.25">
      <c r="A88" s="137" t="s">
        <v>286</v>
      </c>
      <c r="B88" s="124" t="s">
        <v>459</v>
      </c>
      <c r="C88" s="250">
        <v>28000</v>
      </c>
      <c r="D88" s="250">
        <v>30777</v>
      </c>
      <c r="E88" s="251">
        <v>25000</v>
      </c>
      <c r="F88" s="250">
        <v>13617</v>
      </c>
      <c r="G88" s="306">
        <v>80000</v>
      </c>
      <c r="H88" s="306">
        <f t="shared" si="6"/>
        <v>55000</v>
      </c>
      <c r="I88" s="260">
        <v>30000</v>
      </c>
      <c r="J88" s="211">
        <v>30000</v>
      </c>
    </row>
    <row r="89" spans="1:251" ht="15" x14ac:dyDescent="0.25">
      <c r="A89" s="105"/>
      <c r="B89" s="121"/>
      <c r="C89" s="252">
        <f>SUM(C81:C88)</f>
        <v>735100</v>
      </c>
      <c r="D89" s="252">
        <v>761378</v>
      </c>
      <c r="E89" s="253">
        <f>SUM(E81:E88)</f>
        <v>848700</v>
      </c>
      <c r="F89" s="250"/>
      <c r="G89" s="307">
        <f>SUM(G81:G88)</f>
        <v>841700</v>
      </c>
      <c r="H89" s="306">
        <f t="shared" si="6"/>
        <v>-7000</v>
      </c>
      <c r="I89" s="260">
        <f>SUM(I81:I88)</f>
        <v>826700</v>
      </c>
      <c r="J89" s="211">
        <f>SUM(J81:J88)</f>
        <v>840400</v>
      </c>
    </row>
    <row r="90" spans="1:251" ht="15" x14ac:dyDescent="0.25">
      <c r="A90" s="105"/>
      <c r="B90" s="121"/>
      <c r="C90" s="250"/>
      <c r="D90" s="250"/>
      <c r="E90" s="251"/>
      <c r="F90" s="250"/>
      <c r="G90" s="306"/>
      <c r="H90" s="306"/>
      <c r="I90" s="260"/>
      <c r="J90" s="119"/>
    </row>
    <row r="91" spans="1:251" ht="15" x14ac:dyDescent="0.25">
      <c r="A91" s="105" t="s">
        <v>287</v>
      </c>
      <c r="B91" s="121" t="s">
        <v>137</v>
      </c>
      <c r="C91" s="250">
        <v>57300</v>
      </c>
      <c r="D91" s="250">
        <v>57966</v>
      </c>
      <c r="E91" s="251">
        <v>55000</v>
      </c>
      <c r="F91" s="250">
        <v>28158.92</v>
      </c>
      <c r="G91" s="306">
        <v>65700</v>
      </c>
      <c r="H91" s="306">
        <f t="shared" ref="H91:H105" si="7">G91-E91</f>
        <v>10700</v>
      </c>
      <c r="I91" s="260">
        <f t="shared" ref="I91:I104" si="8">G91*1.15</f>
        <v>75555</v>
      </c>
      <c r="J91" s="211">
        <v>75555</v>
      </c>
    </row>
    <row r="92" spans="1:251" ht="15" x14ac:dyDescent="0.25">
      <c r="A92" s="105" t="s">
        <v>288</v>
      </c>
      <c r="B92" s="121" t="s">
        <v>140</v>
      </c>
      <c r="C92" s="250">
        <v>38700</v>
      </c>
      <c r="D92" s="250">
        <v>30477</v>
      </c>
      <c r="E92" s="251">
        <v>34000</v>
      </c>
      <c r="F92" s="250">
        <v>12494.46</v>
      </c>
      <c r="G92" s="306">
        <v>34000</v>
      </c>
      <c r="H92" s="306">
        <f t="shared" si="7"/>
        <v>0</v>
      </c>
      <c r="I92" s="260">
        <f t="shared" si="8"/>
        <v>39100</v>
      </c>
      <c r="J92" s="211">
        <v>39100</v>
      </c>
    </row>
    <row r="93" spans="1:251" ht="15" x14ac:dyDescent="0.25">
      <c r="A93" s="105" t="s">
        <v>289</v>
      </c>
      <c r="B93" s="121" t="s">
        <v>152</v>
      </c>
      <c r="C93" s="250">
        <v>32000</v>
      </c>
      <c r="D93" s="250">
        <v>0</v>
      </c>
      <c r="E93" s="251">
        <v>36500</v>
      </c>
      <c r="F93" s="254">
        <v>16632.48</v>
      </c>
      <c r="G93" s="306">
        <v>38000</v>
      </c>
      <c r="H93" s="306">
        <f t="shared" si="7"/>
        <v>1500</v>
      </c>
      <c r="I93" s="260">
        <f t="shared" si="8"/>
        <v>43700</v>
      </c>
      <c r="J93" s="211">
        <v>43700</v>
      </c>
    </row>
    <row r="94" spans="1:251" ht="15" x14ac:dyDescent="0.25">
      <c r="A94" s="105" t="s">
        <v>290</v>
      </c>
      <c r="B94" s="121" t="s">
        <v>154</v>
      </c>
      <c r="C94" s="250">
        <v>106500</v>
      </c>
      <c r="D94" s="250">
        <v>33598</v>
      </c>
      <c r="E94" s="251">
        <v>121000</v>
      </c>
      <c r="F94" s="250">
        <v>50461.8</v>
      </c>
      <c r="G94" s="306">
        <v>123500</v>
      </c>
      <c r="H94" s="306">
        <f t="shared" si="7"/>
        <v>2500</v>
      </c>
      <c r="I94" s="260">
        <f t="shared" si="8"/>
        <v>142025</v>
      </c>
      <c r="J94" s="211">
        <v>142025</v>
      </c>
    </row>
    <row r="95" spans="1:251" ht="15" x14ac:dyDescent="0.25">
      <c r="A95" s="105" t="s">
        <v>291</v>
      </c>
      <c r="B95" s="121" t="s">
        <v>153</v>
      </c>
      <c r="C95" s="250">
        <v>9600</v>
      </c>
      <c r="D95" s="250">
        <v>124401</v>
      </c>
      <c r="E95" s="251">
        <v>10500</v>
      </c>
      <c r="F95" s="254">
        <v>4111.8500000000004</v>
      </c>
      <c r="G95" s="306">
        <v>10500</v>
      </c>
      <c r="H95" s="306">
        <f t="shared" si="7"/>
        <v>0</v>
      </c>
      <c r="I95" s="260">
        <f t="shared" si="8"/>
        <v>12074.999999999998</v>
      </c>
      <c r="J95" s="211">
        <v>12074.999999999998</v>
      </c>
    </row>
    <row r="96" spans="1:251" ht="15" x14ac:dyDescent="0.25">
      <c r="A96" s="105" t="s">
        <v>292</v>
      </c>
      <c r="B96" s="121" t="s">
        <v>194</v>
      </c>
      <c r="C96" s="250">
        <v>5500</v>
      </c>
      <c r="D96" s="250">
        <v>9527</v>
      </c>
      <c r="E96" s="251">
        <v>0</v>
      </c>
      <c r="F96" s="250"/>
      <c r="G96" s="306">
        <v>0</v>
      </c>
      <c r="H96" s="306">
        <f t="shared" si="7"/>
        <v>0</v>
      </c>
      <c r="I96" s="260">
        <f t="shared" si="8"/>
        <v>0</v>
      </c>
      <c r="J96" s="211">
        <v>0</v>
      </c>
    </row>
    <row r="97" spans="1:251" ht="15" x14ac:dyDescent="0.25">
      <c r="A97" s="105" t="s">
        <v>293</v>
      </c>
      <c r="B97" s="121" t="s">
        <v>155</v>
      </c>
      <c r="C97" s="250">
        <v>11000</v>
      </c>
      <c r="D97" s="250">
        <v>13372</v>
      </c>
      <c r="E97" s="251">
        <v>14500</v>
      </c>
      <c r="F97" s="254">
        <v>5822.9</v>
      </c>
      <c r="G97" s="306">
        <v>14500</v>
      </c>
      <c r="H97" s="306">
        <f t="shared" si="7"/>
        <v>0</v>
      </c>
      <c r="I97" s="260">
        <f t="shared" si="8"/>
        <v>16675</v>
      </c>
      <c r="J97" s="211">
        <v>16675</v>
      </c>
    </row>
    <row r="98" spans="1:251" ht="15" x14ac:dyDescent="0.25">
      <c r="A98" s="105" t="s">
        <v>294</v>
      </c>
      <c r="B98" s="121" t="s">
        <v>142</v>
      </c>
      <c r="C98" s="250">
        <v>1000</v>
      </c>
      <c r="D98" s="250">
        <v>1128</v>
      </c>
      <c r="E98" s="251">
        <v>1200</v>
      </c>
      <c r="F98" s="250">
        <v>547.99</v>
      </c>
      <c r="G98" s="306">
        <v>1200</v>
      </c>
      <c r="H98" s="306">
        <f t="shared" si="7"/>
        <v>0</v>
      </c>
      <c r="I98" s="260">
        <f t="shared" si="8"/>
        <v>1380</v>
      </c>
      <c r="J98" s="211">
        <v>1380</v>
      </c>
    </row>
    <row r="99" spans="1:251" s="84" customFormat="1" ht="15" x14ac:dyDescent="0.25">
      <c r="A99" s="105" t="s">
        <v>295</v>
      </c>
      <c r="B99" s="125" t="s">
        <v>156</v>
      </c>
      <c r="C99" s="199">
        <v>0</v>
      </c>
      <c r="D99" s="199">
        <v>0</v>
      </c>
      <c r="E99" s="256">
        <v>0</v>
      </c>
      <c r="F99" s="199"/>
      <c r="G99" s="308">
        <v>0</v>
      </c>
      <c r="H99" s="306">
        <f t="shared" si="7"/>
        <v>0</v>
      </c>
      <c r="I99" s="260">
        <f t="shared" si="8"/>
        <v>0</v>
      </c>
      <c r="J99" s="216">
        <v>0</v>
      </c>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c r="EZ99" s="83"/>
      <c r="FA99" s="83"/>
      <c r="FB99" s="83"/>
      <c r="FC99" s="83"/>
      <c r="FD99" s="83"/>
      <c r="FE99" s="83"/>
      <c r="FF99" s="83"/>
      <c r="FG99" s="83"/>
      <c r="FH99" s="83"/>
      <c r="FI99" s="83"/>
      <c r="FJ99" s="83"/>
      <c r="FK99" s="83"/>
      <c r="FL99" s="83"/>
      <c r="FM99" s="83"/>
      <c r="FN99" s="83"/>
      <c r="FO99" s="83"/>
      <c r="FP99" s="83"/>
      <c r="FQ99" s="83"/>
      <c r="FR99" s="83"/>
      <c r="FS99" s="83"/>
      <c r="FT99" s="83"/>
      <c r="FU99" s="83"/>
      <c r="FV99" s="83"/>
      <c r="FW99" s="83"/>
      <c r="FX99" s="83"/>
      <c r="FY99" s="83"/>
      <c r="FZ99" s="83"/>
      <c r="GA99" s="83"/>
      <c r="GB99" s="83"/>
      <c r="GC99" s="83"/>
      <c r="GD99" s="83"/>
      <c r="GE99" s="83"/>
      <c r="GF99" s="83"/>
      <c r="GG99" s="83"/>
      <c r="GH99" s="83"/>
      <c r="GI99" s="83"/>
      <c r="GJ99" s="83"/>
      <c r="GK99" s="83"/>
      <c r="GL99" s="83"/>
      <c r="GM99" s="83"/>
      <c r="GN99" s="83"/>
      <c r="GO99" s="83"/>
      <c r="GP99" s="83"/>
      <c r="GQ99" s="83"/>
      <c r="GR99" s="83"/>
      <c r="GS99" s="83"/>
      <c r="GT99" s="83"/>
      <c r="GU99" s="83"/>
      <c r="GV99" s="83"/>
      <c r="GW99" s="83"/>
      <c r="GX99" s="83"/>
      <c r="GY99" s="83"/>
      <c r="GZ99" s="83"/>
      <c r="HA99" s="83"/>
      <c r="HB99" s="83"/>
      <c r="HC99" s="83"/>
      <c r="HD99" s="83"/>
      <c r="HE99" s="83"/>
      <c r="HF99" s="83"/>
      <c r="HG99" s="83"/>
      <c r="HH99" s="83"/>
      <c r="HI99" s="83"/>
      <c r="HJ99" s="83"/>
      <c r="HK99" s="83"/>
      <c r="HL99" s="83"/>
      <c r="HM99" s="83"/>
      <c r="HN99" s="83"/>
      <c r="HO99" s="83"/>
      <c r="HP99" s="83"/>
      <c r="HQ99" s="83"/>
      <c r="HR99" s="83"/>
      <c r="HS99" s="83"/>
      <c r="HT99" s="83"/>
      <c r="HU99" s="83"/>
      <c r="HV99" s="83"/>
      <c r="HW99" s="83"/>
      <c r="HX99" s="83"/>
      <c r="HY99" s="83"/>
      <c r="HZ99" s="83"/>
      <c r="IA99" s="83"/>
      <c r="IB99" s="83"/>
      <c r="IC99" s="83"/>
      <c r="ID99" s="83"/>
      <c r="IE99" s="83"/>
      <c r="IF99" s="83"/>
      <c r="IG99" s="83"/>
      <c r="IH99" s="83"/>
      <c r="II99" s="83"/>
      <c r="IJ99" s="83"/>
      <c r="IK99" s="83"/>
      <c r="IL99" s="83"/>
      <c r="IM99" s="83"/>
      <c r="IN99" s="83"/>
      <c r="IO99" s="83"/>
      <c r="IP99" s="83"/>
      <c r="IQ99" s="83"/>
    </row>
    <row r="100" spans="1:251" ht="15" x14ac:dyDescent="0.25">
      <c r="A100" s="105" t="s">
        <v>296</v>
      </c>
      <c r="B100" s="121" t="s">
        <v>151</v>
      </c>
      <c r="C100" s="250">
        <v>19800</v>
      </c>
      <c r="D100" s="250">
        <v>15839</v>
      </c>
      <c r="E100" s="251">
        <v>22300</v>
      </c>
      <c r="F100" s="254">
        <v>8190</v>
      </c>
      <c r="G100" s="306">
        <v>22300</v>
      </c>
      <c r="H100" s="306">
        <f t="shared" si="7"/>
        <v>0</v>
      </c>
      <c r="I100" s="260">
        <f t="shared" si="8"/>
        <v>25644.999999999996</v>
      </c>
      <c r="J100" s="211">
        <v>25644.999999999996</v>
      </c>
    </row>
    <row r="101" spans="1:251" ht="15" x14ac:dyDescent="0.25">
      <c r="A101" s="105" t="s">
        <v>382</v>
      </c>
      <c r="B101" s="121" t="s">
        <v>383</v>
      </c>
      <c r="C101" s="250">
        <v>0</v>
      </c>
      <c r="D101" s="250">
        <v>0</v>
      </c>
      <c r="E101" s="251">
        <v>0</v>
      </c>
      <c r="F101" s="254"/>
      <c r="G101" s="306">
        <v>0</v>
      </c>
      <c r="H101" s="306">
        <f t="shared" si="7"/>
        <v>0</v>
      </c>
      <c r="I101" s="260">
        <f t="shared" si="8"/>
        <v>0</v>
      </c>
      <c r="J101" s="211">
        <v>0</v>
      </c>
    </row>
    <row r="102" spans="1:251" ht="15" x14ac:dyDescent="0.25">
      <c r="A102" s="105" t="s">
        <v>297</v>
      </c>
      <c r="B102" s="121" t="s">
        <v>460</v>
      </c>
      <c r="C102" s="250">
        <v>2200</v>
      </c>
      <c r="D102" s="250">
        <v>875.84</v>
      </c>
      <c r="E102" s="251">
        <v>1000</v>
      </c>
      <c r="F102" s="254">
        <v>1467.4</v>
      </c>
      <c r="G102" s="306">
        <v>1500</v>
      </c>
      <c r="H102" s="306">
        <f t="shared" si="7"/>
        <v>500</v>
      </c>
      <c r="I102" s="260">
        <f t="shared" si="8"/>
        <v>1724.9999999999998</v>
      </c>
      <c r="J102" s="211">
        <v>1724.9999999999998</v>
      </c>
    </row>
    <row r="103" spans="1:251" ht="15" x14ac:dyDescent="0.25">
      <c r="A103" s="105" t="s">
        <v>298</v>
      </c>
      <c r="B103" s="121" t="s">
        <v>193</v>
      </c>
      <c r="C103" s="250">
        <v>6050</v>
      </c>
      <c r="D103" s="250">
        <v>947.48</v>
      </c>
      <c r="E103" s="251">
        <v>3700</v>
      </c>
      <c r="F103" s="254">
        <v>1213.99</v>
      </c>
      <c r="G103" s="306">
        <v>3700</v>
      </c>
      <c r="H103" s="306">
        <f t="shared" si="7"/>
        <v>0</v>
      </c>
      <c r="I103" s="260">
        <f t="shared" si="8"/>
        <v>4255</v>
      </c>
      <c r="J103" s="211">
        <v>4255</v>
      </c>
    </row>
    <row r="104" spans="1:251" ht="15" x14ac:dyDescent="0.25">
      <c r="A104" s="105" t="s">
        <v>385</v>
      </c>
      <c r="B104" s="121" t="s">
        <v>384</v>
      </c>
      <c r="C104" s="250">
        <v>0</v>
      </c>
      <c r="D104" s="250">
        <v>0</v>
      </c>
      <c r="E104" s="251">
        <v>0</v>
      </c>
      <c r="F104" s="254">
        <v>0</v>
      </c>
      <c r="G104" s="306">
        <v>0</v>
      </c>
      <c r="H104" s="306">
        <f t="shared" si="7"/>
        <v>0</v>
      </c>
      <c r="I104" s="260">
        <f t="shared" si="8"/>
        <v>0</v>
      </c>
      <c r="J104" s="211">
        <v>0</v>
      </c>
    </row>
    <row r="105" spans="1:251" ht="15" x14ac:dyDescent="0.25">
      <c r="A105" s="105"/>
      <c r="B105" s="121"/>
      <c r="C105" s="252">
        <f>SUM(C91:C104)</f>
        <v>289650</v>
      </c>
      <c r="D105" s="252">
        <v>288134</v>
      </c>
      <c r="E105" s="253">
        <f>SUM(E91:E104)</f>
        <v>299700</v>
      </c>
      <c r="F105" s="254"/>
      <c r="G105" s="307">
        <f>SUM(G91:G104)</f>
        <v>314900</v>
      </c>
      <c r="H105" s="306">
        <f t="shared" si="7"/>
        <v>15200</v>
      </c>
      <c r="I105" s="260">
        <f>SUM(I91:I104)</f>
        <v>362135</v>
      </c>
      <c r="J105" s="211">
        <f>SUM(J91:J104)</f>
        <v>362135</v>
      </c>
    </row>
    <row r="106" spans="1:251" ht="15" x14ac:dyDescent="0.25">
      <c r="A106" s="105"/>
      <c r="B106" s="121"/>
      <c r="C106" s="250"/>
      <c r="D106" s="250"/>
      <c r="E106" s="251"/>
      <c r="F106" s="254"/>
      <c r="G106" s="306"/>
      <c r="H106" s="306"/>
      <c r="I106" s="260"/>
      <c r="J106" s="119"/>
    </row>
    <row r="107" spans="1:251" ht="15" x14ac:dyDescent="0.25">
      <c r="A107" s="105" t="s">
        <v>387</v>
      </c>
      <c r="B107" s="105" t="s">
        <v>386</v>
      </c>
      <c r="C107" s="250">
        <v>0</v>
      </c>
      <c r="D107" s="250">
        <v>0</v>
      </c>
      <c r="E107" s="251">
        <v>10000</v>
      </c>
      <c r="F107" s="254">
        <v>0</v>
      </c>
      <c r="G107" s="306">
        <v>0</v>
      </c>
      <c r="H107" s="306">
        <f>G107-E107</f>
        <v>-10000</v>
      </c>
      <c r="I107" s="260">
        <v>0</v>
      </c>
      <c r="J107" s="211">
        <v>0</v>
      </c>
    </row>
    <row r="108" spans="1:251" ht="15" x14ac:dyDescent="0.25">
      <c r="A108" s="105"/>
      <c r="B108" s="105"/>
      <c r="C108" s="252">
        <f>SUM(C107)</f>
        <v>0</v>
      </c>
      <c r="D108" s="252">
        <v>0</v>
      </c>
      <c r="E108" s="253">
        <f>SUM(E107)</f>
        <v>10000</v>
      </c>
      <c r="F108" s="254"/>
      <c r="G108" s="306">
        <f>SUM(G107)</f>
        <v>0</v>
      </c>
      <c r="H108" s="306">
        <f>G108-E108</f>
        <v>-10000</v>
      </c>
      <c r="I108" s="260">
        <f>SUM(I107)</f>
        <v>0</v>
      </c>
      <c r="J108" s="211">
        <f>SUM(J107)</f>
        <v>0</v>
      </c>
    </row>
    <row r="109" spans="1:251" ht="15" x14ac:dyDescent="0.25">
      <c r="A109" s="105"/>
      <c r="B109" s="105"/>
      <c r="C109" s="250"/>
      <c r="D109" s="250"/>
      <c r="E109" s="251"/>
      <c r="F109" s="254"/>
      <c r="G109" s="306"/>
      <c r="H109" s="306"/>
      <c r="I109" s="260"/>
      <c r="J109" s="119"/>
    </row>
    <row r="110" spans="1:251" ht="15" x14ac:dyDescent="0.25">
      <c r="A110" s="131" t="s">
        <v>228</v>
      </c>
      <c r="B110" s="134" t="s">
        <v>182</v>
      </c>
      <c r="C110" s="250">
        <v>33000</v>
      </c>
      <c r="D110" s="250">
        <v>31231</v>
      </c>
      <c r="E110" s="251">
        <v>36000</v>
      </c>
      <c r="F110" s="254">
        <v>10704.9</v>
      </c>
      <c r="G110" s="306">
        <v>36000</v>
      </c>
      <c r="H110" s="306">
        <f>G110-E110</f>
        <v>0</v>
      </c>
      <c r="I110" s="260">
        <v>36000</v>
      </c>
      <c r="J110" s="211">
        <v>36000</v>
      </c>
    </row>
    <row r="111" spans="1:251" ht="15" x14ac:dyDescent="0.25">
      <c r="A111" s="131" t="s">
        <v>229</v>
      </c>
      <c r="B111" s="134" t="s">
        <v>183</v>
      </c>
      <c r="C111" s="250">
        <v>25000</v>
      </c>
      <c r="D111" s="250">
        <v>19250</v>
      </c>
      <c r="E111" s="251">
        <v>20000</v>
      </c>
      <c r="F111" s="250">
        <v>5673.16</v>
      </c>
      <c r="G111" s="306">
        <v>20000</v>
      </c>
      <c r="H111" s="306">
        <f>G111-E111</f>
        <v>0</v>
      </c>
      <c r="I111" s="260">
        <v>20000</v>
      </c>
      <c r="J111" s="211">
        <v>20000</v>
      </c>
    </row>
    <row r="112" spans="1:251" ht="15" x14ac:dyDescent="0.25">
      <c r="A112" s="135" t="s">
        <v>230</v>
      </c>
      <c r="B112" s="138" t="s">
        <v>164</v>
      </c>
      <c r="C112" s="199">
        <v>500</v>
      </c>
      <c r="D112" s="199">
        <v>275</v>
      </c>
      <c r="E112" s="256">
        <v>500</v>
      </c>
      <c r="F112" s="199">
        <v>1067.78</v>
      </c>
      <c r="G112" s="306">
        <v>1100</v>
      </c>
      <c r="H112" s="306">
        <f>G112-E112</f>
        <v>600</v>
      </c>
      <c r="I112" s="260">
        <v>0</v>
      </c>
      <c r="J112" s="211">
        <v>0</v>
      </c>
    </row>
    <row r="113" spans="1:10" ht="15" x14ac:dyDescent="0.25">
      <c r="A113" s="135"/>
      <c r="B113" s="138"/>
      <c r="C113" s="257">
        <f>SUM(C110:C112)</f>
        <v>58500</v>
      </c>
      <c r="D113" s="257">
        <v>50757</v>
      </c>
      <c r="E113" s="258">
        <f>SUM(E110:E112)</f>
        <v>56500</v>
      </c>
      <c r="F113" s="199"/>
      <c r="G113" s="307">
        <f>SUM(G110:G112)</f>
        <v>57100</v>
      </c>
      <c r="H113" s="306">
        <f>G113-E113</f>
        <v>600</v>
      </c>
      <c r="I113" s="260">
        <f>SUM(I110:I112)</f>
        <v>56000</v>
      </c>
      <c r="J113" s="211">
        <f>SUM(J110:J112)</f>
        <v>56000</v>
      </c>
    </row>
    <row r="114" spans="1:10" ht="15" x14ac:dyDescent="0.25">
      <c r="A114" s="135"/>
      <c r="B114" s="138"/>
      <c r="C114" s="199"/>
      <c r="D114" s="199"/>
      <c r="E114" s="256"/>
      <c r="F114" s="199"/>
      <c r="G114" s="306"/>
      <c r="H114" s="306"/>
      <c r="I114" s="260"/>
      <c r="J114" s="119"/>
    </row>
    <row r="115" spans="1:10" ht="15" x14ac:dyDescent="0.25">
      <c r="A115" s="120" t="s">
        <v>231</v>
      </c>
      <c r="B115" s="121" t="s">
        <v>197</v>
      </c>
      <c r="C115" s="250">
        <v>8000</v>
      </c>
      <c r="D115" s="250">
        <v>9469</v>
      </c>
      <c r="E115" s="251">
        <v>9000</v>
      </c>
      <c r="F115" s="254">
        <v>3310.4</v>
      </c>
      <c r="G115" s="306">
        <v>9000</v>
      </c>
      <c r="H115" s="306">
        <f>G115-E115</f>
        <v>0</v>
      </c>
      <c r="I115" s="260">
        <v>9000</v>
      </c>
      <c r="J115" s="211">
        <v>9000</v>
      </c>
    </row>
    <row r="116" spans="1:10" ht="15" x14ac:dyDescent="0.25">
      <c r="A116" s="120"/>
      <c r="B116" s="121"/>
      <c r="C116" s="252">
        <f>SUM(C115)</f>
        <v>8000</v>
      </c>
      <c r="D116" s="252">
        <f>SUM(D115)</f>
        <v>9469</v>
      </c>
      <c r="E116" s="253">
        <f>SUM(E115)</f>
        <v>9000</v>
      </c>
      <c r="F116" s="254"/>
      <c r="G116" s="307">
        <f>SUM(G115)</f>
        <v>9000</v>
      </c>
      <c r="H116" s="306">
        <f>G116-E116</f>
        <v>0</v>
      </c>
      <c r="I116" s="260">
        <f>SUM(I115)</f>
        <v>9000</v>
      </c>
      <c r="J116" s="211">
        <f>SUM(J115)</f>
        <v>9000</v>
      </c>
    </row>
    <row r="117" spans="1:10" ht="15" x14ac:dyDescent="0.25">
      <c r="A117" s="120"/>
      <c r="B117" s="121"/>
      <c r="C117" s="250"/>
      <c r="D117" s="250"/>
      <c r="E117" s="251"/>
      <c r="F117" s="254"/>
      <c r="G117" s="306"/>
      <c r="H117" s="306"/>
      <c r="I117" s="260"/>
      <c r="J117" s="119"/>
    </row>
    <row r="118" spans="1:10" ht="15" x14ac:dyDescent="0.25">
      <c r="A118" s="126" t="s">
        <v>232</v>
      </c>
      <c r="B118" s="127" t="s">
        <v>181</v>
      </c>
      <c r="C118" s="199">
        <v>65000</v>
      </c>
      <c r="D118" s="199">
        <v>48353</v>
      </c>
      <c r="E118" s="256">
        <v>56000</v>
      </c>
      <c r="F118" s="199">
        <v>55441.07</v>
      </c>
      <c r="G118" s="306">
        <v>61000</v>
      </c>
      <c r="H118" s="306">
        <f>G118-E118</f>
        <v>5000</v>
      </c>
      <c r="I118" s="260">
        <v>56000</v>
      </c>
      <c r="J118" s="211">
        <v>56000</v>
      </c>
    </row>
    <row r="119" spans="1:10" ht="15" x14ac:dyDescent="0.25">
      <c r="A119" s="126" t="s">
        <v>233</v>
      </c>
      <c r="B119" s="132" t="s">
        <v>177</v>
      </c>
      <c r="C119" s="250">
        <v>12000</v>
      </c>
      <c r="D119" s="250">
        <v>18283</v>
      </c>
      <c r="E119" s="251">
        <v>12000</v>
      </c>
      <c r="F119" s="254">
        <v>506.57</v>
      </c>
      <c r="G119" s="306">
        <v>25000</v>
      </c>
      <c r="H119" s="306">
        <f>G119-E119</f>
        <v>13000</v>
      </c>
      <c r="I119" s="260">
        <v>0</v>
      </c>
      <c r="J119" s="211">
        <v>0</v>
      </c>
    </row>
    <row r="120" spans="1:10" ht="15" x14ac:dyDescent="0.25">
      <c r="A120" s="126" t="s">
        <v>234</v>
      </c>
      <c r="B120" s="132" t="s">
        <v>200</v>
      </c>
      <c r="C120" s="250">
        <v>28000</v>
      </c>
      <c r="D120" s="250">
        <v>26119</v>
      </c>
      <c r="E120" s="251">
        <v>20000</v>
      </c>
      <c r="F120" s="254">
        <v>1032.33</v>
      </c>
      <c r="G120" s="306">
        <v>13000</v>
      </c>
      <c r="H120" s="306">
        <f>G120-E120</f>
        <v>-7000</v>
      </c>
      <c r="I120" s="260">
        <v>13000</v>
      </c>
      <c r="J120" s="211">
        <v>13000</v>
      </c>
    </row>
    <row r="121" spans="1:10" ht="15" x14ac:dyDescent="0.25">
      <c r="A121" s="126"/>
      <c r="B121" s="132"/>
      <c r="C121" s="252">
        <f>SUM(C118:C120)</f>
        <v>105000</v>
      </c>
      <c r="D121" s="252">
        <f>SUM(D118:D120)</f>
        <v>92755</v>
      </c>
      <c r="E121" s="253">
        <f>SUM(E118:E120)</f>
        <v>88000</v>
      </c>
      <c r="F121" s="254"/>
      <c r="G121" s="307">
        <f>SUM(G118:G120)</f>
        <v>99000</v>
      </c>
      <c r="H121" s="306">
        <f>G121-E121</f>
        <v>11000</v>
      </c>
      <c r="I121" s="260">
        <f>SUM(I118:I120)</f>
        <v>69000</v>
      </c>
      <c r="J121" s="211">
        <f>SUM(J118:J120)</f>
        <v>69000</v>
      </c>
    </row>
    <row r="122" spans="1:10" ht="15" x14ac:dyDescent="0.25">
      <c r="A122" s="126"/>
      <c r="B122" s="132"/>
      <c r="C122" s="250"/>
      <c r="D122" s="250"/>
      <c r="E122" s="251"/>
      <c r="F122" s="254"/>
      <c r="G122" s="306"/>
      <c r="H122" s="306"/>
      <c r="I122" s="260"/>
      <c r="J122" s="119"/>
    </row>
    <row r="123" spans="1:10" ht="15" x14ac:dyDescent="0.25">
      <c r="A123" s="135" t="s">
        <v>235</v>
      </c>
      <c r="B123" s="125" t="s">
        <v>41</v>
      </c>
      <c r="C123" s="199">
        <v>45000</v>
      </c>
      <c r="D123" s="199">
        <v>39734</v>
      </c>
      <c r="E123" s="256">
        <v>45000</v>
      </c>
      <c r="F123" s="195">
        <v>0</v>
      </c>
      <c r="G123" s="306">
        <v>45000</v>
      </c>
      <c r="H123" s="306">
        <f t="shared" ref="H123:H132" si="9">G123-E123</f>
        <v>0</v>
      </c>
      <c r="I123" s="260">
        <v>45000</v>
      </c>
      <c r="J123" s="211">
        <v>45000</v>
      </c>
    </row>
    <row r="124" spans="1:10" ht="15" x14ac:dyDescent="0.25">
      <c r="A124" s="135" t="s">
        <v>236</v>
      </c>
      <c r="B124" s="139" t="s">
        <v>198</v>
      </c>
      <c r="C124" s="199">
        <v>30000</v>
      </c>
      <c r="D124" s="199">
        <v>30000</v>
      </c>
      <c r="E124" s="256">
        <v>30000</v>
      </c>
      <c r="F124" s="195">
        <v>12500</v>
      </c>
      <c r="G124" s="306">
        <v>30000</v>
      </c>
      <c r="H124" s="306">
        <f t="shared" si="9"/>
        <v>0</v>
      </c>
      <c r="I124" s="260">
        <v>30000</v>
      </c>
      <c r="J124" s="211">
        <v>30000</v>
      </c>
    </row>
    <row r="125" spans="1:10" ht="15" x14ac:dyDescent="0.25">
      <c r="A125" s="135" t="s">
        <v>388</v>
      </c>
      <c r="B125" s="139" t="s">
        <v>389</v>
      </c>
      <c r="C125" s="199">
        <v>6000</v>
      </c>
      <c r="D125" s="199">
        <v>4452</v>
      </c>
      <c r="E125" s="256">
        <v>4500</v>
      </c>
      <c r="F125" s="195">
        <v>0</v>
      </c>
      <c r="G125" s="306">
        <v>4500</v>
      </c>
      <c r="H125" s="306">
        <f t="shared" si="9"/>
        <v>0</v>
      </c>
      <c r="I125" s="260">
        <v>4500</v>
      </c>
      <c r="J125" s="211">
        <v>4500</v>
      </c>
    </row>
    <row r="126" spans="1:10" ht="15" x14ac:dyDescent="0.25">
      <c r="A126" s="135" t="s">
        <v>237</v>
      </c>
      <c r="B126" s="127" t="s">
        <v>176</v>
      </c>
      <c r="C126" s="199">
        <v>1000</v>
      </c>
      <c r="D126" s="199">
        <v>60</v>
      </c>
      <c r="E126" s="256">
        <v>1000</v>
      </c>
      <c r="F126" s="195">
        <v>234</v>
      </c>
      <c r="G126" s="306">
        <v>1000</v>
      </c>
      <c r="H126" s="306">
        <f t="shared" si="9"/>
        <v>0</v>
      </c>
      <c r="I126" s="260">
        <v>1000</v>
      </c>
      <c r="J126" s="211">
        <v>1000</v>
      </c>
    </row>
    <row r="127" spans="1:10" ht="15" x14ac:dyDescent="0.25">
      <c r="A127" s="135" t="s">
        <v>238</v>
      </c>
      <c r="B127" s="127" t="s">
        <v>180</v>
      </c>
      <c r="C127" s="199">
        <v>1000</v>
      </c>
      <c r="D127" s="199">
        <v>836</v>
      </c>
      <c r="E127" s="256">
        <v>1000</v>
      </c>
      <c r="F127" s="199">
        <v>491.61</v>
      </c>
      <c r="G127" s="306">
        <v>1000</v>
      </c>
      <c r="H127" s="306">
        <f t="shared" si="9"/>
        <v>0</v>
      </c>
      <c r="I127" s="260">
        <v>1000</v>
      </c>
      <c r="J127" s="211">
        <v>1000</v>
      </c>
    </row>
    <row r="128" spans="1:10" ht="15" x14ac:dyDescent="0.25">
      <c r="A128" s="135" t="s">
        <v>239</v>
      </c>
      <c r="B128" s="127" t="s">
        <v>179</v>
      </c>
      <c r="C128" s="199">
        <v>17000</v>
      </c>
      <c r="D128" s="199">
        <v>20009</v>
      </c>
      <c r="E128" s="256">
        <v>17000</v>
      </c>
      <c r="F128" s="195">
        <v>4920.7</v>
      </c>
      <c r="G128" s="306">
        <v>17000</v>
      </c>
      <c r="H128" s="306">
        <f t="shared" si="9"/>
        <v>0</v>
      </c>
      <c r="I128" s="260">
        <v>17000</v>
      </c>
      <c r="J128" s="211">
        <v>17000</v>
      </c>
    </row>
    <row r="129" spans="1:10" ht="15" x14ac:dyDescent="0.25">
      <c r="A129" s="135" t="s">
        <v>240</v>
      </c>
      <c r="B129" s="127" t="s">
        <v>390</v>
      </c>
      <c r="C129" s="199">
        <v>22500</v>
      </c>
      <c r="D129" s="199">
        <v>29361</v>
      </c>
      <c r="E129" s="256">
        <v>22500</v>
      </c>
      <c r="F129" s="211">
        <v>10263.18</v>
      </c>
      <c r="G129" s="306">
        <v>22500</v>
      </c>
      <c r="H129" s="306">
        <f t="shared" si="9"/>
        <v>0</v>
      </c>
      <c r="I129" s="260">
        <v>22500</v>
      </c>
      <c r="J129" s="211">
        <v>22500</v>
      </c>
    </row>
    <row r="130" spans="1:10" ht="15" x14ac:dyDescent="0.25">
      <c r="A130" s="135" t="s">
        <v>241</v>
      </c>
      <c r="B130" s="127" t="s">
        <v>391</v>
      </c>
      <c r="C130" s="199">
        <v>0</v>
      </c>
      <c r="D130" s="199">
        <v>0</v>
      </c>
      <c r="E130" s="256">
        <v>1500</v>
      </c>
      <c r="F130" s="195">
        <v>0</v>
      </c>
      <c r="G130" s="306">
        <v>1500</v>
      </c>
      <c r="H130" s="306">
        <f t="shared" si="9"/>
        <v>0</v>
      </c>
      <c r="I130" s="260">
        <v>1500</v>
      </c>
      <c r="J130" s="211">
        <v>1500</v>
      </c>
    </row>
    <row r="131" spans="1:10" ht="15" x14ac:dyDescent="0.25">
      <c r="A131" s="135" t="s">
        <v>242</v>
      </c>
      <c r="B131" s="127" t="s">
        <v>178</v>
      </c>
      <c r="C131" s="199">
        <v>3500</v>
      </c>
      <c r="D131" s="199">
        <v>2793</v>
      </c>
      <c r="E131" s="256">
        <v>3500</v>
      </c>
      <c r="F131" s="195">
        <v>621.87</v>
      </c>
      <c r="G131" s="306">
        <v>3500</v>
      </c>
      <c r="H131" s="306">
        <f t="shared" si="9"/>
        <v>0</v>
      </c>
      <c r="I131" s="260">
        <v>3500</v>
      </c>
      <c r="J131" s="211">
        <v>3500</v>
      </c>
    </row>
    <row r="132" spans="1:10" ht="15" x14ac:dyDescent="0.25">
      <c r="A132" s="135"/>
      <c r="B132" s="127"/>
      <c r="C132" s="257">
        <f>SUM(C123:C131)</f>
        <v>126000</v>
      </c>
      <c r="D132" s="257">
        <f>SUM(D123:D131)</f>
        <v>127245</v>
      </c>
      <c r="E132" s="258">
        <f>SUM(E123:E131)</f>
        <v>126000</v>
      </c>
      <c r="F132" s="195"/>
      <c r="G132" s="307">
        <f>SUM(G123:G131)</f>
        <v>126000</v>
      </c>
      <c r="H132" s="306">
        <f t="shared" si="9"/>
        <v>0</v>
      </c>
      <c r="I132" s="260">
        <f>SUM(I123:I131)</f>
        <v>126000</v>
      </c>
      <c r="J132" s="211">
        <f>SUM(J123:J131)</f>
        <v>126000</v>
      </c>
    </row>
    <row r="133" spans="1:10" ht="15" x14ac:dyDescent="0.25">
      <c r="A133" s="135"/>
      <c r="B133" s="127"/>
      <c r="C133" s="199"/>
      <c r="D133" s="199"/>
      <c r="E133" s="256"/>
      <c r="F133" s="195"/>
      <c r="G133" s="306"/>
      <c r="H133" s="306"/>
      <c r="I133" s="260"/>
      <c r="J133" s="119"/>
    </row>
    <row r="134" spans="1:10" ht="15" x14ac:dyDescent="0.25">
      <c r="A134" s="131" t="s">
        <v>243</v>
      </c>
      <c r="B134" s="134" t="s">
        <v>169</v>
      </c>
      <c r="C134" s="250">
        <v>200</v>
      </c>
      <c r="D134" s="250">
        <v>38</v>
      </c>
      <c r="E134" s="251">
        <v>200</v>
      </c>
      <c r="F134" s="250">
        <v>53.63</v>
      </c>
      <c r="G134" s="306">
        <v>200</v>
      </c>
      <c r="H134" s="306">
        <f>G134-E134</f>
        <v>0</v>
      </c>
      <c r="I134" s="260">
        <v>200</v>
      </c>
      <c r="J134" s="211">
        <v>200</v>
      </c>
    </row>
    <row r="135" spans="1:10" ht="15" x14ac:dyDescent="0.25">
      <c r="A135" s="131" t="s">
        <v>244</v>
      </c>
      <c r="B135" s="133" t="s">
        <v>170</v>
      </c>
      <c r="C135" s="250">
        <v>750</v>
      </c>
      <c r="D135" s="250">
        <v>623</v>
      </c>
      <c r="E135" s="251">
        <v>750</v>
      </c>
      <c r="F135" s="250">
        <v>195.3</v>
      </c>
      <c r="G135" s="306">
        <v>400</v>
      </c>
      <c r="H135" s="306">
        <f>G135-E135</f>
        <v>-350</v>
      </c>
      <c r="I135" s="260">
        <v>400</v>
      </c>
      <c r="J135" s="211">
        <v>400</v>
      </c>
    </row>
    <row r="136" spans="1:10" ht="15" x14ac:dyDescent="0.25">
      <c r="A136" s="131" t="s">
        <v>245</v>
      </c>
      <c r="B136" s="133" t="s">
        <v>172</v>
      </c>
      <c r="C136" s="250">
        <v>750</v>
      </c>
      <c r="D136" s="250">
        <v>112</v>
      </c>
      <c r="E136" s="251">
        <v>750</v>
      </c>
      <c r="F136" s="250">
        <v>0</v>
      </c>
      <c r="G136" s="306">
        <v>300</v>
      </c>
      <c r="H136" s="306">
        <f>G136-E136</f>
        <v>-450</v>
      </c>
      <c r="I136" s="260">
        <v>300</v>
      </c>
      <c r="J136" s="211">
        <v>300</v>
      </c>
    </row>
    <row r="137" spans="1:10" ht="15" x14ac:dyDescent="0.25">
      <c r="A137" s="131"/>
      <c r="B137" s="133"/>
      <c r="C137" s="252">
        <f>SUM(C134:C136)</f>
        <v>1700</v>
      </c>
      <c r="D137" s="252">
        <v>774</v>
      </c>
      <c r="E137" s="253">
        <f>SUM(E134:E136)</f>
        <v>1700</v>
      </c>
      <c r="F137" s="250"/>
      <c r="G137" s="307">
        <f>SUM(G134:G136)</f>
        <v>900</v>
      </c>
      <c r="H137" s="306">
        <f>G137-E137</f>
        <v>-800</v>
      </c>
      <c r="I137" s="260">
        <f>SUM(I134:I136)</f>
        <v>900</v>
      </c>
      <c r="J137" s="211">
        <f>SUM(J134:J136)</f>
        <v>900</v>
      </c>
    </row>
    <row r="138" spans="1:10" ht="15" x14ac:dyDescent="0.25">
      <c r="A138" s="131"/>
      <c r="B138" s="133"/>
      <c r="C138" s="250"/>
      <c r="D138" s="250"/>
      <c r="E138" s="251"/>
      <c r="F138" s="250"/>
      <c r="G138" s="306"/>
      <c r="H138" s="306"/>
      <c r="I138" s="260"/>
      <c r="J138" s="119"/>
    </row>
    <row r="139" spans="1:10" ht="15" x14ac:dyDescent="0.25">
      <c r="A139" s="129" t="s">
        <v>246</v>
      </c>
      <c r="B139" s="125" t="s">
        <v>461</v>
      </c>
      <c r="C139" s="199">
        <v>1100</v>
      </c>
      <c r="D139" s="199">
        <v>0</v>
      </c>
      <c r="E139" s="256">
        <v>1100</v>
      </c>
      <c r="F139" s="199">
        <v>997</v>
      </c>
      <c r="G139" s="309">
        <v>997</v>
      </c>
      <c r="H139" s="306">
        <f>G139-E139</f>
        <v>-103</v>
      </c>
      <c r="I139" s="260">
        <v>997</v>
      </c>
      <c r="J139" s="211">
        <v>997</v>
      </c>
    </row>
    <row r="140" spans="1:10" ht="15" x14ac:dyDescent="0.25">
      <c r="A140" s="129" t="s">
        <v>247</v>
      </c>
      <c r="B140" s="125" t="s">
        <v>462</v>
      </c>
      <c r="C140" s="199">
        <v>5500</v>
      </c>
      <c r="D140" s="199">
        <v>5516</v>
      </c>
      <c r="E140" s="256">
        <v>5500</v>
      </c>
      <c r="F140" s="199">
        <v>6489</v>
      </c>
      <c r="G140" s="309">
        <v>6489</v>
      </c>
      <c r="H140" s="306">
        <f>G140-E140</f>
        <v>989</v>
      </c>
      <c r="I140" s="260">
        <v>6489</v>
      </c>
      <c r="J140" s="211">
        <v>6489</v>
      </c>
    </row>
    <row r="141" spans="1:10" ht="30" x14ac:dyDescent="0.25">
      <c r="A141" s="129" t="s">
        <v>248</v>
      </c>
      <c r="B141" s="140" t="s">
        <v>206</v>
      </c>
      <c r="C141" s="199">
        <v>7200</v>
      </c>
      <c r="D141" s="199">
        <v>7174</v>
      </c>
      <c r="E141" s="256">
        <v>7200</v>
      </c>
      <c r="F141" s="199">
        <v>7174</v>
      </c>
      <c r="G141" s="309">
        <v>7174</v>
      </c>
      <c r="H141" s="306">
        <f>G141-E141</f>
        <v>-26</v>
      </c>
      <c r="I141" s="260">
        <v>7174</v>
      </c>
      <c r="J141" s="211">
        <v>7174</v>
      </c>
    </row>
    <row r="142" spans="1:10" ht="15" x14ac:dyDescent="0.25">
      <c r="A142" s="129"/>
      <c r="B142" s="140"/>
      <c r="C142" s="257">
        <f>SUM(C139:C141)</f>
        <v>13800</v>
      </c>
      <c r="D142" s="257">
        <f>SUM(D139:D141)</f>
        <v>12690</v>
      </c>
      <c r="E142" s="258">
        <f>SUM(E139:E141)</f>
        <v>13800</v>
      </c>
      <c r="F142" s="257"/>
      <c r="G142" s="307">
        <f>SUM(G139:G141)</f>
        <v>14660</v>
      </c>
      <c r="H142" s="306">
        <f>G142-E142</f>
        <v>860</v>
      </c>
      <c r="I142" s="260">
        <f>SUM(I139:I141)</f>
        <v>14660</v>
      </c>
      <c r="J142" s="211">
        <f>SUM(J139:J141)</f>
        <v>14660</v>
      </c>
    </row>
    <row r="143" spans="1:10" ht="15" x14ac:dyDescent="0.25">
      <c r="A143" s="129"/>
      <c r="B143" s="140"/>
      <c r="C143" s="199"/>
      <c r="D143" s="199"/>
      <c r="E143" s="256"/>
      <c r="F143" s="199"/>
      <c r="G143" s="306"/>
      <c r="H143" s="306"/>
      <c r="I143" s="260"/>
      <c r="J143" s="119"/>
    </row>
    <row r="144" spans="1:10" ht="15" x14ac:dyDescent="0.25">
      <c r="A144" s="129" t="s">
        <v>249</v>
      </c>
      <c r="B144" s="125" t="s">
        <v>195</v>
      </c>
      <c r="C144" s="199">
        <v>13548</v>
      </c>
      <c r="D144" s="199">
        <v>13548</v>
      </c>
      <c r="E144" s="256">
        <v>0</v>
      </c>
      <c r="F144" s="199">
        <v>81809.41</v>
      </c>
      <c r="G144" s="306">
        <v>140000</v>
      </c>
      <c r="H144" s="306">
        <f>G144-E144</f>
        <v>140000</v>
      </c>
      <c r="I144" s="260">
        <v>0</v>
      </c>
      <c r="J144" s="211">
        <v>0</v>
      </c>
    </row>
    <row r="145" spans="1:251" ht="15" x14ac:dyDescent="0.25">
      <c r="A145" s="129"/>
      <c r="B145" s="125"/>
      <c r="C145" s="257">
        <f>SUM(C144)</f>
        <v>13548</v>
      </c>
      <c r="D145" s="257">
        <v>13548</v>
      </c>
      <c r="E145" s="258">
        <f>SUM(E144)</f>
        <v>0</v>
      </c>
      <c r="F145" s="199"/>
      <c r="G145" s="306">
        <f>SUM(G144)</f>
        <v>140000</v>
      </c>
      <c r="H145" s="306">
        <f>G145-E145</f>
        <v>140000</v>
      </c>
      <c r="I145" s="260">
        <f>SUM(I144)</f>
        <v>0</v>
      </c>
      <c r="J145" s="211">
        <f>SUM(J144)</f>
        <v>0</v>
      </c>
    </row>
    <row r="146" spans="1:251" ht="15" x14ac:dyDescent="0.25">
      <c r="A146" s="129"/>
      <c r="B146" s="125"/>
      <c r="C146" s="199"/>
      <c r="D146" s="199"/>
      <c r="E146" s="256"/>
      <c r="F146" s="199"/>
      <c r="G146" s="306"/>
      <c r="H146" s="306"/>
      <c r="I146" s="260"/>
      <c r="J146" s="119"/>
    </row>
    <row r="147" spans="1:251" ht="15" x14ac:dyDescent="0.25">
      <c r="A147" s="129" t="s">
        <v>392</v>
      </c>
      <c r="B147" s="125" t="s">
        <v>393</v>
      </c>
      <c r="C147" s="199">
        <v>0</v>
      </c>
      <c r="D147" s="199">
        <v>0</v>
      </c>
      <c r="E147" s="256">
        <v>0</v>
      </c>
      <c r="F147" s="199">
        <v>0</v>
      </c>
      <c r="G147" s="306">
        <v>0</v>
      </c>
      <c r="H147" s="306">
        <f>G147-E147</f>
        <v>0</v>
      </c>
      <c r="I147" s="260">
        <v>0</v>
      </c>
      <c r="J147" s="119"/>
    </row>
    <row r="148" spans="1:251" ht="15" x14ac:dyDescent="0.25">
      <c r="A148" s="129"/>
      <c r="B148" s="125"/>
      <c r="C148" s="257">
        <f>SUM(C147)</f>
        <v>0</v>
      </c>
      <c r="D148" s="257">
        <v>0</v>
      </c>
      <c r="E148" s="258">
        <f>SUM(E147)</f>
        <v>0</v>
      </c>
      <c r="F148" s="199"/>
      <c r="G148" s="306">
        <v>0</v>
      </c>
      <c r="H148" s="306">
        <f>G148-E148</f>
        <v>0</v>
      </c>
      <c r="I148" s="260">
        <f>SUM(I147)</f>
        <v>0</v>
      </c>
      <c r="J148" s="119"/>
    </row>
    <row r="149" spans="1:251" ht="15" x14ac:dyDescent="0.25">
      <c r="A149" s="129"/>
      <c r="B149" s="125"/>
      <c r="C149" s="199"/>
      <c r="D149" s="199"/>
      <c r="E149" s="256"/>
      <c r="F149" s="199"/>
      <c r="G149" s="306"/>
      <c r="H149" s="306"/>
      <c r="I149" s="260"/>
      <c r="J149" s="119"/>
    </row>
    <row r="150" spans="1:251" ht="15" x14ac:dyDescent="0.25">
      <c r="A150" s="105" t="s">
        <v>299</v>
      </c>
      <c r="B150" s="121" t="s">
        <v>135</v>
      </c>
      <c r="C150" s="250">
        <v>0</v>
      </c>
      <c r="D150" s="250">
        <v>0</v>
      </c>
      <c r="E150" s="251">
        <v>15000</v>
      </c>
      <c r="F150" s="250">
        <v>0</v>
      </c>
      <c r="G150" s="306">
        <v>7500</v>
      </c>
      <c r="H150" s="306">
        <f>G150-E150</f>
        <v>-7500</v>
      </c>
      <c r="I150" s="260">
        <v>7500</v>
      </c>
      <c r="J150" s="211">
        <v>7500</v>
      </c>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3"/>
      <c r="EN150" s="73"/>
      <c r="EO150" s="73"/>
      <c r="EP150" s="73"/>
      <c r="EQ150" s="73"/>
      <c r="ER150" s="73"/>
      <c r="ES150" s="73"/>
      <c r="ET150" s="73"/>
      <c r="EU150" s="73"/>
      <c r="EV150" s="73"/>
      <c r="EW150" s="73"/>
      <c r="EX150" s="73"/>
      <c r="EY150" s="73"/>
      <c r="EZ150" s="73"/>
      <c r="FA150" s="73"/>
      <c r="FB150" s="73"/>
      <c r="FC150" s="73"/>
      <c r="FD150" s="73"/>
      <c r="FE150" s="73"/>
      <c r="FF150" s="73"/>
      <c r="FG150" s="73"/>
      <c r="FH150" s="73"/>
      <c r="FI150" s="73"/>
      <c r="FJ150" s="73"/>
      <c r="FK150" s="73"/>
      <c r="FL150" s="73"/>
      <c r="FM150" s="73"/>
      <c r="FN150" s="73"/>
      <c r="FO150" s="73"/>
      <c r="FP150" s="73"/>
      <c r="FQ150" s="73"/>
      <c r="FR150" s="73"/>
      <c r="FS150" s="73"/>
      <c r="FT150" s="73"/>
      <c r="FU150" s="73"/>
      <c r="FV150" s="73"/>
      <c r="FW150" s="73"/>
      <c r="FX150" s="73"/>
      <c r="FY150" s="73"/>
      <c r="FZ150" s="73"/>
      <c r="GA150" s="73"/>
      <c r="GB150" s="73"/>
      <c r="GC150" s="73"/>
      <c r="GD150" s="73"/>
      <c r="GE150" s="73"/>
      <c r="GF150" s="73"/>
      <c r="GG150" s="73"/>
      <c r="GH150" s="73"/>
      <c r="GI150" s="73"/>
      <c r="GJ150" s="73"/>
      <c r="GK150" s="73"/>
      <c r="GL150" s="73"/>
      <c r="GM150" s="73"/>
      <c r="GN150" s="73"/>
      <c r="GO150" s="73"/>
      <c r="GP150" s="73"/>
      <c r="GQ150" s="73"/>
      <c r="GR150" s="73"/>
      <c r="GS150" s="73"/>
      <c r="GT150" s="73"/>
      <c r="GU150" s="73"/>
      <c r="GV150" s="73"/>
      <c r="GW150" s="73"/>
      <c r="GX150" s="73"/>
      <c r="GY150" s="73"/>
      <c r="GZ150" s="73"/>
      <c r="HA150" s="73"/>
      <c r="HB150" s="73"/>
      <c r="HC150" s="73"/>
      <c r="HD150" s="73"/>
      <c r="HE150" s="73"/>
      <c r="HF150" s="73"/>
      <c r="HG150" s="73"/>
      <c r="HH150" s="73"/>
      <c r="HI150" s="73"/>
      <c r="HJ150" s="73"/>
      <c r="HK150" s="73"/>
      <c r="HL150" s="73"/>
      <c r="HM150" s="73"/>
      <c r="HN150" s="73"/>
      <c r="HO150" s="73"/>
      <c r="HP150" s="73"/>
      <c r="HQ150" s="73"/>
      <c r="HR150" s="73"/>
      <c r="HS150" s="73"/>
      <c r="HT150" s="73"/>
      <c r="HU150" s="73"/>
      <c r="HV150" s="73"/>
      <c r="HW150" s="73"/>
      <c r="HX150" s="73"/>
      <c r="HY150" s="73"/>
      <c r="HZ150" s="73"/>
      <c r="IA150" s="73"/>
      <c r="IB150" s="73"/>
      <c r="IC150" s="73"/>
      <c r="ID150" s="73"/>
      <c r="IE150" s="73"/>
      <c r="IF150" s="73"/>
      <c r="IG150" s="73"/>
      <c r="IH150" s="73"/>
      <c r="II150" s="73"/>
      <c r="IJ150" s="73"/>
      <c r="IK150" s="73"/>
      <c r="IL150" s="73"/>
      <c r="IM150" s="73"/>
      <c r="IN150" s="73"/>
      <c r="IO150" s="73"/>
      <c r="IP150" s="73"/>
      <c r="IQ150" s="73"/>
    </row>
    <row r="151" spans="1:251" ht="15" x14ac:dyDescent="0.25">
      <c r="A151" s="105" t="s">
        <v>300</v>
      </c>
      <c r="B151" s="121" t="s">
        <v>133</v>
      </c>
      <c r="C151" s="250">
        <v>68000</v>
      </c>
      <c r="D151" s="250">
        <v>65750</v>
      </c>
      <c r="E151" s="251">
        <v>70000</v>
      </c>
      <c r="F151" s="250">
        <v>28928.35</v>
      </c>
      <c r="G151" s="306">
        <v>70000</v>
      </c>
      <c r="H151" s="306">
        <f>G151-E151</f>
        <v>0</v>
      </c>
      <c r="I151" s="260">
        <v>70000</v>
      </c>
      <c r="J151" s="211">
        <v>70000</v>
      </c>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c r="EW151" s="73"/>
      <c r="EX151" s="73"/>
      <c r="EY151" s="73"/>
      <c r="EZ151" s="73"/>
      <c r="FA151" s="73"/>
      <c r="FB151" s="73"/>
      <c r="FC151" s="73"/>
      <c r="FD151" s="73"/>
      <c r="FE151" s="73"/>
      <c r="FF151" s="73"/>
      <c r="FG151" s="73"/>
      <c r="FH151" s="73"/>
      <c r="FI151" s="73"/>
      <c r="FJ151" s="73"/>
      <c r="FK151" s="73"/>
      <c r="FL151" s="73"/>
      <c r="FM151" s="73"/>
      <c r="FN151" s="73"/>
      <c r="FO151" s="73"/>
      <c r="FP151" s="73"/>
      <c r="FQ151" s="73"/>
      <c r="FR151" s="73"/>
      <c r="FS151" s="73"/>
      <c r="FT151" s="73"/>
      <c r="FU151" s="73"/>
      <c r="FV151" s="73"/>
      <c r="FW151" s="73"/>
      <c r="FX151" s="73"/>
      <c r="FY151" s="73"/>
      <c r="FZ151" s="73"/>
      <c r="GA151" s="73"/>
      <c r="GB151" s="73"/>
      <c r="GC151" s="73"/>
      <c r="GD151" s="73"/>
      <c r="GE151" s="73"/>
      <c r="GF151" s="73"/>
      <c r="GG151" s="73"/>
      <c r="GH151" s="73"/>
      <c r="GI151" s="73"/>
      <c r="GJ151" s="73"/>
      <c r="GK151" s="73"/>
      <c r="GL151" s="73"/>
      <c r="GM151" s="73"/>
      <c r="GN151" s="73"/>
      <c r="GO151" s="73"/>
      <c r="GP151" s="73"/>
      <c r="GQ151" s="73"/>
      <c r="GR151" s="73"/>
      <c r="GS151" s="73"/>
      <c r="GT151" s="73"/>
      <c r="GU151" s="73"/>
      <c r="GV151" s="73"/>
      <c r="GW151" s="73"/>
      <c r="GX151" s="73"/>
      <c r="GY151" s="73"/>
      <c r="GZ151" s="73"/>
      <c r="HA151" s="73"/>
      <c r="HB151" s="73"/>
      <c r="HC151" s="73"/>
      <c r="HD151" s="73"/>
      <c r="HE151" s="73"/>
      <c r="HF151" s="73"/>
      <c r="HG151" s="73"/>
      <c r="HH151" s="73"/>
      <c r="HI151" s="73"/>
      <c r="HJ151" s="73"/>
      <c r="HK151" s="73"/>
      <c r="HL151" s="73"/>
      <c r="HM151" s="73"/>
      <c r="HN151" s="73"/>
      <c r="HO151" s="73"/>
      <c r="HP151" s="73"/>
      <c r="HQ151" s="73"/>
      <c r="HR151" s="73"/>
      <c r="HS151" s="73"/>
      <c r="HT151" s="73"/>
      <c r="HU151" s="73"/>
      <c r="HV151" s="73"/>
      <c r="HW151" s="73"/>
      <c r="HX151" s="73"/>
      <c r="HY151" s="73"/>
      <c r="HZ151" s="73"/>
      <c r="IA151" s="73"/>
      <c r="IB151" s="73"/>
      <c r="IC151" s="73"/>
      <c r="ID151" s="73"/>
      <c r="IE151" s="73"/>
      <c r="IF151" s="73"/>
      <c r="IG151" s="73"/>
      <c r="IH151" s="73"/>
      <c r="II151" s="73"/>
      <c r="IJ151" s="73"/>
      <c r="IK151" s="73"/>
      <c r="IL151" s="73"/>
      <c r="IM151" s="73"/>
      <c r="IN151" s="73"/>
      <c r="IO151" s="73"/>
      <c r="IP151" s="73"/>
      <c r="IQ151" s="73"/>
    </row>
    <row r="152" spans="1:251" ht="15" x14ac:dyDescent="0.25">
      <c r="A152" s="105" t="s">
        <v>301</v>
      </c>
      <c r="B152" s="121" t="s">
        <v>134</v>
      </c>
      <c r="C152" s="250">
        <v>46500</v>
      </c>
      <c r="D152" s="250">
        <v>26952</v>
      </c>
      <c r="E152" s="251">
        <v>48000</v>
      </c>
      <c r="F152" s="254">
        <v>20273.96</v>
      </c>
      <c r="G152" s="306">
        <v>52000</v>
      </c>
      <c r="H152" s="306">
        <f>G152-E152</f>
        <v>4000</v>
      </c>
      <c r="I152" s="260">
        <v>52000</v>
      </c>
      <c r="J152" s="211">
        <v>52000</v>
      </c>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3"/>
      <c r="DL152" s="73"/>
      <c r="DM152" s="73"/>
      <c r="DN152" s="73"/>
      <c r="DO152" s="73"/>
      <c r="DP152" s="73"/>
      <c r="DQ152" s="73"/>
      <c r="DR152" s="73"/>
      <c r="DS152" s="73"/>
      <c r="DT152" s="73"/>
      <c r="DU152" s="73"/>
      <c r="DV152" s="73"/>
      <c r="DW152" s="73"/>
      <c r="DX152" s="73"/>
      <c r="DY152" s="73"/>
      <c r="DZ152" s="73"/>
      <c r="EA152" s="73"/>
      <c r="EB152" s="73"/>
      <c r="EC152" s="73"/>
      <c r="ED152" s="73"/>
      <c r="EE152" s="73"/>
      <c r="EF152" s="73"/>
      <c r="EG152" s="73"/>
      <c r="EH152" s="73"/>
      <c r="EI152" s="73"/>
      <c r="EJ152" s="73"/>
      <c r="EK152" s="73"/>
      <c r="EL152" s="73"/>
      <c r="EM152" s="73"/>
      <c r="EN152" s="73"/>
      <c r="EO152" s="73"/>
      <c r="EP152" s="73"/>
      <c r="EQ152" s="73"/>
      <c r="ER152" s="73"/>
      <c r="ES152" s="73"/>
      <c r="ET152" s="73"/>
      <c r="EU152" s="73"/>
      <c r="EV152" s="73"/>
      <c r="EW152" s="73"/>
      <c r="EX152" s="73"/>
      <c r="EY152" s="73"/>
      <c r="EZ152" s="73"/>
      <c r="FA152" s="73"/>
      <c r="FB152" s="73"/>
      <c r="FC152" s="73"/>
      <c r="FD152" s="73"/>
      <c r="FE152" s="73"/>
      <c r="FF152" s="73"/>
      <c r="FG152" s="73"/>
      <c r="FH152" s="73"/>
      <c r="FI152" s="73"/>
      <c r="FJ152" s="73"/>
      <c r="FK152" s="73"/>
      <c r="FL152" s="73"/>
      <c r="FM152" s="73"/>
      <c r="FN152" s="73"/>
      <c r="FO152" s="73"/>
      <c r="FP152" s="73"/>
      <c r="FQ152" s="73"/>
      <c r="FR152" s="73"/>
      <c r="FS152" s="73"/>
      <c r="FT152" s="73"/>
      <c r="FU152" s="73"/>
      <c r="FV152" s="73"/>
      <c r="FW152" s="73"/>
      <c r="FX152" s="73"/>
      <c r="FY152" s="73"/>
      <c r="FZ152" s="73"/>
      <c r="GA152" s="73"/>
      <c r="GB152" s="73"/>
      <c r="GC152" s="73"/>
      <c r="GD152" s="73"/>
      <c r="GE152" s="73"/>
      <c r="GF152" s="73"/>
      <c r="GG152" s="73"/>
      <c r="GH152" s="73"/>
      <c r="GI152" s="73"/>
      <c r="GJ152" s="73"/>
      <c r="GK152" s="73"/>
      <c r="GL152" s="73"/>
      <c r="GM152" s="73"/>
      <c r="GN152" s="73"/>
      <c r="GO152" s="73"/>
      <c r="GP152" s="73"/>
      <c r="GQ152" s="73"/>
      <c r="GR152" s="73"/>
      <c r="GS152" s="73"/>
      <c r="GT152" s="73"/>
      <c r="GU152" s="73"/>
      <c r="GV152" s="73"/>
      <c r="GW152" s="73"/>
      <c r="GX152" s="73"/>
      <c r="GY152" s="73"/>
      <c r="GZ152" s="73"/>
      <c r="HA152" s="73"/>
      <c r="HB152" s="73"/>
      <c r="HC152" s="73"/>
      <c r="HD152" s="73"/>
      <c r="HE152" s="73"/>
      <c r="HF152" s="73"/>
      <c r="HG152" s="73"/>
      <c r="HH152" s="73"/>
      <c r="HI152" s="73"/>
      <c r="HJ152" s="73"/>
      <c r="HK152" s="73"/>
      <c r="HL152" s="73"/>
      <c r="HM152" s="73"/>
      <c r="HN152" s="73"/>
      <c r="HO152" s="73"/>
      <c r="HP152" s="73"/>
      <c r="HQ152" s="73"/>
      <c r="HR152" s="73"/>
      <c r="HS152" s="73"/>
      <c r="HT152" s="73"/>
      <c r="HU152" s="73"/>
      <c r="HV152" s="73"/>
      <c r="HW152" s="73"/>
      <c r="HX152" s="73"/>
      <c r="HY152" s="73"/>
      <c r="HZ152" s="73"/>
      <c r="IA152" s="73"/>
      <c r="IB152" s="73"/>
      <c r="IC152" s="73"/>
      <c r="ID152" s="73"/>
      <c r="IE152" s="73"/>
      <c r="IF152" s="73"/>
      <c r="IG152" s="73"/>
      <c r="IH152" s="73"/>
      <c r="II152" s="73"/>
      <c r="IJ152" s="73"/>
      <c r="IK152" s="73"/>
      <c r="IL152" s="73"/>
      <c r="IM152" s="73"/>
      <c r="IN152" s="73"/>
      <c r="IO152" s="73"/>
      <c r="IP152" s="73"/>
      <c r="IQ152" s="73"/>
    </row>
    <row r="153" spans="1:251" ht="15" x14ac:dyDescent="0.25">
      <c r="A153" s="105"/>
      <c r="B153" s="121"/>
      <c r="C153" s="252">
        <f>SUM(C150:C152)</f>
        <v>114500</v>
      </c>
      <c r="D153" s="252">
        <f>SUM(D150:D152)</f>
        <v>92702</v>
      </c>
      <c r="E153" s="253">
        <f>SUM(E150:E152)</f>
        <v>133000</v>
      </c>
      <c r="F153" s="254"/>
      <c r="G153" s="307">
        <f>SUM(G150:G152)</f>
        <v>129500</v>
      </c>
      <c r="H153" s="306">
        <f>G153-E153</f>
        <v>-3500</v>
      </c>
      <c r="I153" s="211">
        <f>SUM(I150:I152)</f>
        <v>129500</v>
      </c>
      <c r="J153" s="211">
        <f>SUM(J150:J152)</f>
        <v>129500</v>
      </c>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c r="DJ153" s="73"/>
      <c r="DK153" s="73"/>
      <c r="DL153" s="73"/>
      <c r="DM153" s="73"/>
      <c r="DN153" s="73"/>
      <c r="DO153" s="73"/>
      <c r="DP153" s="73"/>
      <c r="DQ153" s="73"/>
      <c r="DR153" s="73"/>
      <c r="DS153" s="73"/>
      <c r="DT153" s="73"/>
      <c r="DU153" s="73"/>
      <c r="DV153" s="73"/>
      <c r="DW153" s="73"/>
      <c r="DX153" s="73"/>
      <c r="DY153" s="73"/>
      <c r="DZ153" s="73"/>
      <c r="EA153" s="73"/>
      <c r="EB153" s="73"/>
      <c r="EC153" s="73"/>
      <c r="ED153" s="73"/>
      <c r="EE153" s="73"/>
      <c r="EF153" s="73"/>
      <c r="EG153" s="73"/>
      <c r="EH153" s="73"/>
      <c r="EI153" s="73"/>
      <c r="EJ153" s="73"/>
      <c r="EK153" s="73"/>
      <c r="EL153" s="73"/>
      <c r="EM153" s="73"/>
      <c r="EN153" s="73"/>
      <c r="EO153" s="73"/>
      <c r="EP153" s="73"/>
      <c r="EQ153" s="73"/>
      <c r="ER153" s="73"/>
      <c r="ES153" s="73"/>
      <c r="ET153" s="73"/>
      <c r="EU153" s="73"/>
      <c r="EV153" s="73"/>
      <c r="EW153" s="73"/>
      <c r="EX153" s="73"/>
      <c r="EY153" s="73"/>
      <c r="EZ153" s="73"/>
      <c r="FA153" s="73"/>
      <c r="FB153" s="73"/>
      <c r="FC153" s="73"/>
      <c r="FD153" s="73"/>
      <c r="FE153" s="73"/>
      <c r="FF153" s="73"/>
      <c r="FG153" s="73"/>
      <c r="FH153" s="73"/>
      <c r="FI153" s="73"/>
      <c r="FJ153" s="73"/>
      <c r="FK153" s="73"/>
      <c r="FL153" s="73"/>
      <c r="FM153" s="73"/>
      <c r="FN153" s="73"/>
      <c r="FO153" s="73"/>
      <c r="FP153" s="73"/>
      <c r="FQ153" s="73"/>
      <c r="FR153" s="73"/>
      <c r="FS153" s="73"/>
      <c r="FT153" s="73"/>
      <c r="FU153" s="73"/>
      <c r="FV153" s="73"/>
      <c r="FW153" s="73"/>
      <c r="FX153" s="73"/>
      <c r="FY153" s="73"/>
      <c r="FZ153" s="73"/>
      <c r="GA153" s="73"/>
      <c r="GB153" s="73"/>
      <c r="GC153" s="73"/>
      <c r="GD153" s="73"/>
      <c r="GE153" s="73"/>
      <c r="GF153" s="73"/>
      <c r="GG153" s="73"/>
      <c r="GH153" s="73"/>
      <c r="GI153" s="73"/>
      <c r="GJ153" s="73"/>
      <c r="GK153" s="73"/>
      <c r="GL153" s="73"/>
      <c r="GM153" s="73"/>
      <c r="GN153" s="73"/>
      <c r="GO153" s="73"/>
      <c r="GP153" s="73"/>
      <c r="GQ153" s="73"/>
      <c r="GR153" s="73"/>
      <c r="GS153" s="73"/>
      <c r="GT153" s="73"/>
      <c r="GU153" s="73"/>
      <c r="GV153" s="73"/>
      <c r="GW153" s="73"/>
      <c r="GX153" s="73"/>
      <c r="GY153" s="73"/>
      <c r="GZ153" s="73"/>
      <c r="HA153" s="73"/>
      <c r="HB153" s="73"/>
      <c r="HC153" s="73"/>
      <c r="HD153" s="73"/>
      <c r="HE153" s="73"/>
      <c r="HF153" s="73"/>
      <c r="HG153" s="73"/>
      <c r="HH153" s="73"/>
      <c r="HI153" s="73"/>
      <c r="HJ153" s="73"/>
      <c r="HK153" s="73"/>
      <c r="HL153" s="73"/>
      <c r="HM153" s="73"/>
      <c r="HN153" s="73"/>
      <c r="HO153" s="73"/>
      <c r="HP153" s="73"/>
      <c r="HQ153" s="73"/>
      <c r="HR153" s="73"/>
      <c r="HS153" s="73"/>
      <c r="HT153" s="73"/>
      <c r="HU153" s="73"/>
      <c r="HV153" s="73"/>
      <c r="HW153" s="73"/>
      <c r="HX153" s="73"/>
      <c r="HY153" s="73"/>
      <c r="HZ153" s="73"/>
      <c r="IA153" s="73"/>
      <c r="IB153" s="73"/>
      <c r="IC153" s="73"/>
      <c r="ID153" s="73"/>
      <c r="IE153" s="73"/>
      <c r="IF153" s="73"/>
      <c r="IG153" s="73"/>
      <c r="IH153" s="73"/>
      <c r="II153" s="73"/>
      <c r="IJ153" s="73"/>
      <c r="IK153" s="73"/>
      <c r="IL153" s="73"/>
      <c r="IM153" s="73"/>
      <c r="IN153" s="73"/>
      <c r="IO153" s="73"/>
      <c r="IP153" s="73"/>
      <c r="IQ153" s="73"/>
    </row>
    <row r="154" spans="1:251" ht="15" x14ac:dyDescent="0.25">
      <c r="A154" s="105"/>
      <c r="B154" s="121"/>
      <c r="C154" s="250"/>
      <c r="D154" s="250"/>
      <c r="E154" s="251"/>
      <c r="F154" s="254"/>
      <c r="G154" s="306"/>
      <c r="H154" s="306"/>
      <c r="I154" s="211"/>
      <c r="J154" s="248"/>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c r="EW154" s="73"/>
      <c r="EX154" s="73"/>
      <c r="EY154" s="73"/>
      <c r="EZ154" s="73"/>
      <c r="FA154" s="73"/>
      <c r="FB154" s="73"/>
      <c r="FC154" s="73"/>
      <c r="FD154" s="73"/>
      <c r="FE154" s="73"/>
      <c r="FF154" s="73"/>
      <c r="FG154" s="73"/>
      <c r="FH154" s="73"/>
      <c r="FI154" s="73"/>
      <c r="FJ154" s="73"/>
      <c r="FK154" s="73"/>
      <c r="FL154" s="73"/>
      <c r="FM154" s="73"/>
      <c r="FN154" s="73"/>
      <c r="FO154" s="73"/>
      <c r="FP154" s="73"/>
      <c r="FQ154" s="73"/>
      <c r="FR154" s="73"/>
      <c r="FS154" s="73"/>
      <c r="FT154" s="73"/>
      <c r="FU154" s="73"/>
      <c r="FV154" s="73"/>
      <c r="FW154" s="73"/>
      <c r="FX154" s="73"/>
      <c r="FY154" s="73"/>
      <c r="FZ154" s="73"/>
      <c r="GA154" s="73"/>
      <c r="GB154" s="73"/>
      <c r="GC154" s="73"/>
      <c r="GD154" s="73"/>
      <c r="GE154" s="73"/>
      <c r="GF154" s="73"/>
      <c r="GG154" s="73"/>
      <c r="GH154" s="73"/>
      <c r="GI154" s="73"/>
      <c r="GJ154" s="73"/>
      <c r="GK154" s="73"/>
      <c r="GL154" s="73"/>
      <c r="GM154" s="73"/>
      <c r="GN154" s="73"/>
      <c r="GO154" s="73"/>
      <c r="GP154" s="73"/>
      <c r="GQ154" s="73"/>
      <c r="GR154" s="73"/>
      <c r="GS154" s="73"/>
      <c r="GT154" s="73"/>
      <c r="GU154" s="73"/>
      <c r="GV154" s="73"/>
      <c r="GW154" s="73"/>
      <c r="GX154" s="73"/>
      <c r="GY154" s="73"/>
      <c r="GZ154" s="73"/>
      <c r="HA154" s="73"/>
      <c r="HB154" s="73"/>
      <c r="HC154" s="73"/>
      <c r="HD154" s="73"/>
      <c r="HE154" s="73"/>
      <c r="HF154" s="73"/>
      <c r="HG154" s="73"/>
      <c r="HH154" s="73"/>
      <c r="HI154" s="73"/>
      <c r="HJ154" s="73"/>
      <c r="HK154" s="73"/>
      <c r="HL154" s="73"/>
      <c r="HM154" s="73"/>
      <c r="HN154" s="73"/>
      <c r="HO154" s="73"/>
      <c r="HP154" s="73"/>
      <c r="HQ154" s="73"/>
      <c r="HR154" s="73"/>
      <c r="HS154" s="73"/>
      <c r="HT154" s="73"/>
      <c r="HU154" s="73"/>
      <c r="HV154" s="73"/>
      <c r="HW154" s="73"/>
      <c r="HX154" s="73"/>
      <c r="HY154" s="73"/>
      <c r="HZ154" s="73"/>
      <c r="IA154" s="73"/>
      <c r="IB154" s="73"/>
      <c r="IC154" s="73"/>
      <c r="ID154" s="73"/>
      <c r="IE154" s="73"/>
      <c r="IF154" s="73"/>
      <c r="IG154" s="73"/>
      <c r="IH154" s="73"/>
      <c r="II154" s="73"/>
      <c r="IJ154" s="73"/>
      <c r="IK154" s="73"/>
      <c r="IL154" s="73"/>
      <c r="IM154" s="73"/>
      <c r="IN154" s="73"/>
      <c r="IO154" s="73"/>
      <c r="IP154" s="73"/>
      <c r="IQ154" s="73"/>
    </row>
    <row r="155" spans="1:251" ht="15" x14ac:dyDescent="0.25">
      <c r="A155" s="105" t="s">
        <v>302</v>
      </c>
      <c r="B155" s="121" t="s">
        <v>138</v>
      </c>
      <c r="C155" s="250">
        <v>7140</v>
      </c>
      <c r="D155" s="250">
        <v>7147</v>
      </c>
      <c r="E155" s="251">
        <v>7000</v>
      </c>
      <c r="F155" s="254">
        <v>3719.45</v>
      </c>
      <c r="G155" s="306">
        <v>9000</v>
      </c>
      <c r="H155" s="306">
        <f t="shared" ref="H155:H166" si="10">G155-E155</f>
        <v>2000</v>
      </c>
      <c r="I155" s="250">
        <v>9000</v>
      </c>
      <c r="J155" s="250">
        <v>9000</v>
      </c>
    </row>
    <row r="156" spans="1:251" ht="15" x14ac:dyDescent="0.25">
      <c r="A156" s="105" t="s">
        <v>303</v>
      </c>
      <c r="B156" s="121" t="s">
        <v>141</v>
      </c>
      <c r="C156" s="250">
        <v>1500</v>
      </c>
      <c r="D156" s="250">
        <v>595</v>
      </c>
      <c r="E156" s="251">
        <v>650</v>
      </c>
      <c r="F156" s="254">
        <v>315.64</v>
      </c>
      <c r="G156" s="306">
        <v>800</v>
      </c>
      <c r="H156" s="306">
        <f t="shared" si="10"/>
        <v>150</v>
      </c>
      <c r="I156" s="250">
        <v>800</v>
      </c>
      <c r="J156" s="250">
        <v>800</v>
      </c>
    </row>
    <row r="157" spans="1:251" ht="15" x14ac:dyDescent="0.25">
      <c r="A157" s="105" t="s">
        <v>304</v>
      </c>
      <c r="B157" s="121" t="s">
        <v>157</v>
      </c>
      <c r="C157" s="250">
        <v>5400</v>
      </c>
      <c r="D157" s="250">
        <v>3474</v>
      </c>
      <c r="E157" s="251">
        <v>3300</v>
      </c>
      <c r="F157" s="250">
        <v>2629.54</v>
      </c>
      <c r="G157" s="306">
        <v>6600</v>
      </c>
      <c r="H157" s="306">
        <f t="shared" si="10"/>
        <v>3300</v>
      </c>
      <c r="I157" s="250">
        <v>6600</v>
      </c>
      <c r="J157" s="250">
        <v>6600</v>
      </c>
    </row>
    <row r="158" spans="1:251" ht="15" x14ac:dyDescent="0.25">
      <c r="A158" s="105" t="s">
        <v>305</v>
      </c>
      <c r="B158" s="121" t="s">
        <v>158</v>
      </c>
      <c r="C158" s="250">
        <v>3500</v>
      </c>
      <c r="D158" s="250">
        <v>3504</v>
      </c>
      <c r="E158" s="251">
        <v>3500</v>
      </c>
      <c r="F158" s="250">
        <v>1541.9</v>
      </c>
      <c r="G158" s="306">
        <v>3500</v>
      </c>
      <c r="H158" s="306">
        <f t="shared" si="10"/>
        <v>0</v>
      </c>
      <c r="I158" s="250">
        <v>3500</v>
      </c>
      <c r="J158" s="250">
        <v>3500</v>
      </c>
    </row>
    <row r="159" spans="1:251" ht="15" x14ac:dyDescent="0.25">
      <c r="A159" s="105" t="s">
        <v>306</v>
      </c>
      <c r="B159" s="121" t="s">
        <v>160</v>
      </c>
      <c r="C159" s="250">
        <v>14000</v>
      </c>
      <c r="D159" s="250">
        <v>11111</v>
      </c>
      <c r="E159" s="251">
        <v>21150</v>
      </c>
      <c r="F159" s="250">
        <v>10215.549999999999</v>
      </c>
      <c r="G159" s="306">
        <v>24550</v>
      </c>
      <c r="H159" s="306">
        <f t="shared" si="10"/>
        <v>3400</v>
      </c>
      <c r="I159" s="250">
        <v>24550</v>
      </c>
      <c r="J159" s="250">
        <v>24550</v>
      </c>
    </row>
    <row r="160" spans="1:251" ht="15" x14ac:dyDescent="0.25">
      <c r="A160" s="105" t="s">
        <v>307</v>
      </c>
      <c r="B160" s="121" t="s">
        <v>159</v>
      </c>
      <c r="C160" s="250">
        <v>2400</v>
      </c>
      <c r="D160" s="250">
        <v>1357</v>
      </c>
      <c r="E160" s="251">
        <v>2400</v>
      </c>
      <c r="F160" s="250">
        <v>1000</v>
      </c>
      <c r="G160" s="306">
        <v>2400</v>
      </c>
      <c r="H160" s="306">
        <f t="shared" si="10"/>
        <v>0</v>
      </c>
      <c r="I160" s="250">
        <v>2400</v>
      </c>
      <c r="J160" s="250">
        <v>2400</v>
      </c>
    </row>
    <row r="161" spans="1:251" ht="15" x14ac:dyDescent="0.25">
      <c r="A161" s="105" t="s">
        <v>308</v>
      </c>
      <c r="B161" s="121" t="s">
        <v>161</v>
      </c>
      <c r="C161" s="250">
        <v>10000</v>
      </c>
      <c r="D161" s="250">
        <v>5856</v>
      </c>
      <c r="E161" s="251">
        <v>10000</v>
      </c>
      <c r="F161" s="254">
        <v>3957.25</v>
      </c>
      <c r="G161" s="306">
        <v>9500</v>
      </c>
      <c r="H161" s="306">
        <f t="shared" si="10"/>
        <v>-500</v>
      </c>
      <c r="I161" s="250">
        <v>9500</v>
      </c>
      <c r="J161" s="250">
        <v>9500</v>
      </c>
    </row>
    <row r="162" spans="1:251" ht="15" x14ac:dyDescent="0.25">
      <c r="A162" s="105" t="s">
        <v>309</v>
      </c>
      <c r="B162" s="121" t="s">
        <v>143</v>
      </c>
      <c r="C162" s="250">
        <v>230</v>
      </c>
      <c r="D162" s="250">
        <v>137</v>
      </c>
      <c r="E162" s="251">
        <v>200</v>
      </c>
      <c r="F162" s="254">
        <v>73.040000000000006</v>
      </c>
      <c r="G162" s="306">
        <v>200</v>
      </c>
      <c r="H162" s="306">
        <f t="shared" si="10"/>
        <v>0</v>
      </c>
      <c r="I162" s="250">
        <v>200</v>
      </c>
      <c r="J162" s="250">
        <v>200</v>
      </c>
    </row>
    <row r="163" spans="1:251" s="84" customFormat="1" ht="15" x14ac:dyDescent="0.25">
      <c r="A163" s="105" t="s">
        <v>310</v>
      </c>
      <c r="B163" s="125" t="s">
        <v>162</v>
      </c>
      <c r="C163" s="199">
        <v>0</v>
      </c>
      <c r="D163" s="199">
        <v>0</v>
      </c>
      <c r="E163" s="256">
        <v>0</v>
      </c>
      <c r="F163" s="199">
        <v>0</v>
      </c>
      <c r="G163" s="308">
        <v>0</v>
      </c>
      <c r="H163" s="306">
        <f t="shared" si="10"/>
        <v>0</v>
      </c>
      <c r="I163" s="199">
        <v>0</v>
      </c>
      <c r="J163" s="199">
        <v>0</v>
      </c>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3"/>
      <c r="CR163" s="83"/>
      <c r="CS163" s="83"/>
      <c r="CT163" s="83"/>
      <c r="CU163" s="83"/>
      <c r="CV163" s="83"/>
      <c r="CW163" s="83"/>
      <c r="CX163" s="83"/>
      <c r="CY163" s="83"/>
      <c r="CZ163" s="83"/>
      <c r="DA163" s="83"/>
      <c r="DB163" s="83"/>
      <c r="DC163" s="83"/>
      <c r="DD163" s="83"/>
      <c r="DE163" s="83"/>
      <c r="DF163" s="83"/>
      <c r="DG163" s="83"/>
      <c r="DH163" s="83"/>
      <c r="DI163" s="83"/>
      <c r="DJ163" s="83"/>
      <c r="DK163" s="83"/>
      <c r="DL163" s="83"/>
      <c r="DM163" s="83"/>
      <c r="DN163" s="83"/>
      <c r="DO163" s="83"/>
      <c r="DP163" s="83"/>
      <c r="DQ163" s="83"/>
      <c r="DR163" s="83"/>
      <c r="DS163" s="83"/>
      <c r="DT163" s="83"/>
      <c r="DU163" s="83"/>
      <c r="DV163" s="83"/>
      <c r="DW163" s="83"/>
      <c r="DX163" s="83"/>
      <c r="DY163" s="83"/>
      <c r="DZ163" s="83"/>
      <c r="EA163" s="83"/>
      <c r="EB163" s="83"/>
      <c r="EC163" s="83"/>
      <c r="ED163" s="83"/>
      <c r="EE163" s="83"/>
      <c r="EF163" s="83"/>
      <c r="EG163" s="83"/>
      <c r="EH163" s="83"/>
      <c r="EI163" s="83"/>
      <c r="EJ163" s="83"/>
      <c r="EK163" s="83"/>
      <c r="EL163" s="83"/>
      <c r="EM163" s="83"/>
      <c r="EN163" s="83"/>
      <c r="EO163" s="83"/>
      <c r="EP163" s="83"/>
      <c r="EQ163" s="83"/>
      <c r="ER163" s="83"/>
      <c r="ES163" s="83"/>
      <c r="ET163" s="83"/>
      <c r="EU163" s="83"/>
      <c r="EV163" s="83"/>
      <c r="EW163" s="83"/>
      <c r="EX163" s="83"/>
      <c r="EY163" s="83"/>
      <c r="EZ163" s="83"/>
      <c r="FA163" s="83"/>
      <c r="FB163" s="83"/>
      <c r="FC163" s="83"/>
      <c r="FD163" s="83"/>
      <c r="FE163" s="83"/>
      <c r="FF163" s="83"/>
      <c r="FG163" s="83"/>
      <c r="FH163" s="83"/>
      <c r="FI163" s="83"/>
      <c r="FJ163" s="83"/>
      <c r="FK163" s="83"/>
      <c r="FL163" s="83"/>
      <c r="FM163" s="83"/>
      <c r="FN163" s="83"/>
      <c r="FO163" s="83"/>
      <c r="FP163" s="83"/>
      <c r="FQ163" s="83"/>
      <c r="FR163" s="83"/>
      <c r="FS163" s="83"/>
      <c r="FT163" s="83"/>
      <c r="FU163" s="83"/>
      <c r="FV163" s="83"/>
      <c r="FW163" s="83"/>
      <c r="FX163" s="83"/>
      <c r="FY163" s="83"/>
      <c r="FZ163" s="83"/>
      <c r="GA163" s="83"/>
      <c r="GB163" s="83"/>
      <c r="GC163" s="83"/>
      <c r="GD163" s="83"/>
      <c r="GE163" s="83"/>
      <c r="GF163" s="83"/>
      <c r="GG163" s="83"/>
      <c r="GH163" s="83"/>
      <c r="GI163" s="83"/>
      <c r="GJ163" s="83"/>
      <c r="GK163" s="83"/>
      <c r="GL163" s="83"/>
      <c r="GM163" s="83"/>
      <c r="GN163" s="83"/>
      <c r="GO163" s="83"/>
      <c r="GP163" s="83"/>
      <c r="GQ163" s="83"/>
      <c r="GR163" s="83"/>
      <c r="GS163" s="83"/>
      <c r="GT163" s="83"/>
      <c r="GU163" s="83"/>
      <c r="GV163" s="83"/>
      <c r="GW163" s="83"/>
      <c r="GX163" s="83"/>
      <c r="GY163" s="83"/>
      <c r="GZ163" s="83"/>
      <c r="HA163" s="83"/>
      <c r="HB163" s="83"/>
      <c r="HC163" s="83"/>
      <c r="HD163" s="83"/>
      <c r="HE163" s="83"/>
      <c r="HF163" s="83"/>
      <c r="HG163" s="83"/>
      <c r="HH163" s="83"/>
      <c r="HI163" s="83"/>
      <c r="HJ163" s="83"/>
      <c r="HK163" s="83"/>
      <c r="HL163" s="83"/>
      <c r="HM163" s="83"/>
      <c r="HN163" s="83"/>
      <c r="HO163" s="83"/>
      <c r="HP163" s="83"/>
      <c r="HQ163" s="83"/>
      <c r="HR163" s="83"/>
      <c r="HS163" s="83"/>
      <c r="HT163" s="83"/>
      <c r="HU163" s="83"/>
      <c r="HV163" s="83"/>
      <c r="HW163" s="83"/>
      <c r="HX163" s="83"/>
      <c r="HY163" s="83"/>
      <c r="HZ163" s="83"/>
      <c r="IA163" s="83"/>
      <c r="IB163" s="83"/>
      <c r="IC163" s="83"/>
      <c r="ID163" s="83"/>
      <c r="IE163" s="83"/>
      <c r="IF163" s="83"/>
      <c r="IG163" s="83"/>
      <c r="IH163" s="83"/>
      <c r="II163" s="83"/>
      <c r="IJ163" s="83"/>
      <c r="IK163" s="83"/>
      <c r="IL163" s="83"/>
      <c r="IM163" s="83"/>
      <c r="IN163" s="83"/>
      <c r="IO163" s="83"/>
      <c r="IP163" s="83"/>
      <c r="IQ163" s="83"/>
    </row>
    <row r="164" spans="1:251" ht="15" x14ac:dyDescent="0.25">
      <c r="A164" s="105" t="s">
        <v>311</v>
      </c>
      <c r="B164" s="124" t="s">
        <v>312</v>
      </c>
      <c r="C164" s="250">
        <v>4300</v>
      </c>
      <c r="D164" s="250">
        <v>2481</v>
      </c>
      <c r="E164" s="251">
        <v>4600</v>
      </c>
      <c r="F164" s="250">
        <v>1300</v>
      </c>
      <c r="G164" s="306">
        <v>3700</v>
      </c>
      <c r="H164" s="306">
        <f t="shared" si="10"/>
        <v>-900</v>
      </c>
      <c r="I164" s="250">
        <v>3700</v>
      </c>
      <c r="J164" s="250">
        <v>3700</v>
      </c>
    </row>
    <row r="165" spans="1:251" ht="15" x14ac:dyDescent="0.25">
      <c r="A165" s="105" t="s">
        <v>313</v>
      </c>
      <c r="B165" s="121" t="s">
        <v>463</v>
      </c>
      <c r="C165" s="250">
        <v>180</v>
      </c>
      <c r="D165" s="250">
        <v>67</v>
      </c>
      <c r="E165" s="251">
        <v>180</v>
      </c>
      <c r="F165" s="250">
        <v>158.4</v>
      </c>
      <c r="G165" s="306">
        <v>180</v>
      </c>
      <c r="H165" s="306">
        <f t="shared" si="10"/>
        <v>0</v>
      </c>
      <c r="I165" s="250">
        <v>180</v>
      </c>
      <c r="J165" s="250">
        <v>180</v>
      </c>
    </row>
    <row r="166" spans="1:251" ht="15" x14ac:dyDescent="0.25">
      <c r="A166" s="105"/>
      <c r="B166" s="121"/>
      <c r="C166" s="252">
        <f>SUM(C155:C165)</f>
        <v>48650</v>
      </c>
      <c r="D166" s="252">
        <v>35733</v>
      </c>
      <c r="E166" s="253">
        <f>SUM(E155:E165)</f>
        <v>52980</v>
      </c>
      <c r="F166" s="250"/>
      <c r="G166" s="307">
        <f>SUM(G155:G165)</f>
        <v>60430</v>
      </c>
      <c r="H166" s="306">
        <f t="shared" si="10"/>
        <v>7450</v>
      </c>
      <c r="I166" s="250">
        <f>SUM(I155:I165)</f>
        <v>60430</v>
      </c>
      <c r="J166" s="250">
        <f>SUM(J155:J165)</f>
        <v>60430</v>
      </c>
    </row>
    <row r="167" spans="1:251" ht="15" x14ac:dyDescent="0.25">
      <c r="A167" s="105"/>
      <c r="B167" s="121"/>
      <c r="C167" s="250"/>
      <c r="D167" s="250"/>
      <c r="E167" s="251"/>
      <c r="F167" s="250"/>
      <c r="G167" s="306"/>
      <c r="H167" s="306"/>
      <c r="I167" s="250"/>
      <c r="J167" s="119"/>
    </row>
    <row r="168" spans="1:251" ht="15" x14ac:dyDescent="0.25">
      <c r="A168" s="131" t="s">
        <v>250</v>
      </c>
      <c r="B168" s="134" t="s">
        <v>465</v>
      </c>
      <c r="C168" s="250">
        <v>7000</v>
      </c>
      <c r="D168" s="250">
        <v>5900</v>
      </c>
      <c r="E168" s="251">
        <v>8000</v>
      </c>
      <c r="F168" s="250">
        <v>2686.92</v>
      </c>
      <c r="G168" s="306">
        <v>8000</v>
      </c>
      <c r="H168" s="306">
        <f>G168-E168</f>
        <v>0</v>
      </c>
      <c r="I168" s="211">
        <v>8000</v>
      </c>
      <c r="J168" s="211">
        <v>8000</v>
      </c>
    </row>
    <row r="169" spans="1:251" ht="15" x14ac:dyDescent="0.25">
      <c r="A169" s="131"/>
      <c r="B169" s="134"/>
      <c r="C169" s="252">
        <f>SUM(C168)</f>
        <v>7000</v>
      </c>
      <c r="D169" s="252">
        <v>5900</v>
      </c>
      <c r="E169" s="253">
        <f>SUM(E168)</f>
        <v>8000</v>
      </c>
      <c r="F169" s="250"/>
      <c r="G169" s="307">
        <f>SUM(G168)</f>
        <v>8000</v>
      </c>
      <c r="H169" s="306">
        <f>G169-E169</f>
        <v>0</v>
      </c>
      <c r="I169" s="211">
        <f>SUM(I168)</f>
        <v>8000</v>
      </c>
      <c r="J169" s="211">
        <f>SUM(J168)</f>
        <v>8000</v>
      </c>
    </row>
    <row r="170" spans="1:251" ht="15" x14ac:dyDescent="0.25">
      <c r="A170" s="131"/>
      <c r="B170" s="134"/>
      <c r="C170" s="250"/>
      <c r="D170" s="250"/>
      <c r="E170" s="251"/>
      <c r="F170" s="250"/>
      <c r="G170" s="306"/>
      <c r="H170" s="306"/>
      <c r="I170" s="211"/>
      <c r="J170" s="119"/>
    </row>
    <row r="171" spans="1:251" ht="15" x14ac:dyDescent="0.25">
      <c r="A171" s="131" t="s">
        <v>251</v>
      </c>
      <c r="B171" s="134" t="s">
        <v>464</v>
      </c>
      <c r="C171" s="250">
        <v>2000</v>
      </c>
      <c r="D171" s="250">
        <v>885</v>
      </c>
      <c r="E171" s="251">
        <v>2000</v>
      </c>
      <c r="F171" s="250">
        <v>0</v>
      </c>
      <c r="G171" s="306">
        <v>2000</v>
      </c>
      <c r="H171" s="306">
        <f>G171-E171</f>
        <v>0</v>
      </c>
      <c r="I171" s="211">
        <v>2000</v>
      </c>
      <c r="J171" s="211">
        <v>2000</v>
      </c>
    </row>
    <row r="172" spans="1:251" ht="15" x14ac:dyDescent="0.25">
      <c r="A172" s="131"/>
      <c r="B172" s="134"/>
      <c r="C172" s="252">
        <f>SUM(C171)</f>
        <v>2000</v>
      </c>
      <c r="D172" s="252">
        <v>885</v>
      </c>
      <c r="E172" s="253">
        <f>SUM(E171)</f>
        <v>2000</v>
      </c>
      <c r="F172" s="250"/>
      <c r="G172" s="307">
        <f>SUM(G171)</f>
        <v>2000</v>
      </c>
      <c r="H172" s="306">
        <f>G172-E172</f>
        <v>0</v>
      </c>
      <c r="I172" s="211">
        <f>SUM(I171)</f>
        <v>2000</v>
      </c>
      <c r="J172" s="211">
        <f>SUM(J171)</f>
        <v>2000</v>
      </c>
    </row>
    <row r="173" spans="1:251" ht="15" x14ac:dyDescent="0.25">
      <c r="A173" s="131"/>
      <c r="B173" s="134"/>
      <c r="C173" s="250"/>
      <c r="D173" s="250"/>
      <c r="E173" s="251"/>
      <c r="F173" s="250"/>
      <c r="G173" s="306"/>
      <c r="H173" s="306"/>
      <c r="I173" s="260"/>
      <c r="J173" s="119"/>
    </row>
    <row r="174" spans="1:251" ht="15" x14ac:dyDescent="0.25">
      <c r="A174" s="126" t="s">
        <v>252</v>
      </c>
      <c r="B174" s="125" t="s">
        <v>187</v>
      </c>
      <c r="C174" s="199">
        <v>5000</v>
      </c>
      <c r="D174" s="199">
        <v>4703</v>
      </c>
      <c r="E174" s="256">
        <v>10000</v>
      </c>
      <c r="F174" s="199">
        <v>450</v>
      </c>
      <c r="G174" s="306">
        <v>2500</v>
      </c>
      <c r="H174" s="306">
        <f>G174-E174</f>
        <v>-7500</v>
      </c>
      <c r="I174" s="260">
        <v>2500</v>
      </c>
      <c r="J174" s="211">
        <v>2500</v>
      </c>
    </row>
    <row r="175" spans="1:251" ht="15" x14ac:dyDescent="0.25">
      <c r="A175" s="129" t="s">
        <v>394</v>
      </c>
      <c r="B175" s="125" t="s">
        <v>396</v>
      </c>
      <c r="C175" s="199">
        <v>0</v>
      </c>
      <c r="D175" s="199">
        <v>0</v>
      </c>
      <c r="E175" s="256">
        <v>0</v>
      </c>
      <c r="F175" s="199">
        <v>0</v>
      </c>
      <c r="G175" s="306">
        <v>0</v>
      </c>
      <c r="H175" s="306">
        <f>G175-E175</f>
        <v>0</v>
      </c>
      <c r="I175" s="260">
        <v>0</v>
      </c>
      <c r="J175" s="211">
        <v>0</v>
      </c>
    </row>
    <row r="176" spans="1:251" ht="15" x14ac:dyDescent="0.25">
      <c r="A176" s="129" t="s">
        <v>395</v>
      </c>
      <c r="B176" s="125" t="s">
        <v>397</v>
      </c>
      <c r="C176" s="199">
        <v>0</v>
      </c>
      <c r="D176" s="199">
        <v>0</v>
      </c>
      <c r="E176" s="256">
        <v>0</v>
      </c>
      <c r="F176" s="199">
        <v>0</v>
      </c>
      <c r="G176" s="306">
        <v>0</v>
      </c>
      <c r="H176" s="306">
        <f>G176-E176</f>
        <v>0</v>
      </c>
      <c r="I176" s="260">
        <v>0</v>
      </c>
      <c r="J176" s="211">
        <v>0</v>
      </c>
    </row>
    <row r="177" spans="1:10" ht="15" x14ac:dyDescent="0.25">
      <c r="A177" s="129"/>
      <c r="B177" s="125"/>
      <c r="C177" s="257">
        <f>SUM(C174:C176)</f>
        <v>5000</v>
      </c>
      <c r="D177" s="257">
        <f>SUM(D174:D176)</f>
        <v>4703</v>
      </c>
      <c r="E177" s="258">
        <f>SUM(E174:E176)</f>
        <v>10000</v>
      </c>
      <c r="F177" s="199"/>
      <c r="G177" s="307">
        <f>SUM(G174:G176)</f>
        <v>2500</v>
      </c>
      <c r="H177" s="306">
        <f>G177-E177</f>
        <v>-7500</v>
      </c>
      <c r="I177" s="260">
        <f>SUM(I174:I176)</f>
        <v>2500</v>
      </c>
      <c r="J177" s="211">
        <f>SUM(J174:J176)</f>
        <v>2500</v>
      </c>
    </row>
    <row r="178" spans="1:10" ht="15" x14ac:dyDescent="0.25">
      <c r="A178" s="129"/>
      <c r="B178" s="125"/>
      <c r="C178" s="199"/>
      <c r="D178" s="199"/>
      <c r="E178" s="256"/>
      <c r="F178" s="199"/>
      <c r="G178" s="306"/>
      <c r="H178" s="306"/>
      <c r="I178" s="260"/>
      <c r="J178" s="119"/>
    </row>
    <row r="179" spans="1:10" ht="15" x14ac:dyDescent="0.25">
      <c r="A179" s="126" t="s">
        <v>253</v>
      </c>
      <c r="B179" s="139" t="s">
        <v>171</v>
      </c>
      <c r="C179" s="199">
        <v>4000</v>
      </c>
      <c r="D179" s="199">
        <v>1455</v>
      </c>
      <c r="E179" s="256">
        <v>6000</v>
      </c>
      <c r="F179" s="199">
        <v>140</v>
      </c>
      <c r="G179" s="306">
        <v>2000</v>
      </c>
      <c r="H179" s="306">
        <f>G179-E179</f>
        <v>-4000</v>
      </c>
      <c r="I179" s="260">
        <v>2000</v>
      </c>
      <c r="J179" s="211">
        <v>2000</v>
      </c>
    </row>
    <row r="180" spans="1:10" ht="30" x14ac:dyDescent="0.25">
      <c r="A180" s="126" t="s">
        <v>254</v>
      </c>
      <c r="B180" s="139" t="s">
        <v>185</v>
      </c>
      <c r="C180" s="199">
        <v>35000</v>
      </c>
      <c r="D180" s="199">
        <v>9119</v>
      </c>
      <c r="E180" s="256">
        <v>25000</v>
      </c>
      <c r="F180" s="195">
        <v>1880.4</v>
      </c>
      <c r="G180" s="308">
        <v>18000</v>
      </c>
      <c r="H180" s="306">
        <f>G180-E180</f>
        <v>-7000</v>
      </c>
      <c r="I180" s="260">
        <v>18000</v>
      </c>
      <c r="J180" s="211">
        <v>18000</v>
      </c>
    </row>
    <row r="181" spans="1:10" ht="15" x14ac:dyDescent="0.25">
      <c r="A181" s="126"/>
      <c r="B181" s="139"/>
      <c r="C181" s="257">
        <f>SUM(C179:C180)</f>
        <v>39000</v>
      </c>
      <c r="D181" s="257">
        <v>10574</v>
      </c>
      <c r="E181" s="258">
        <f>SUM(E179:E180)</f>
        <v>31000</v>
      </c>
      <c r="F181" s="195"/>
      <c r="G181" s="307">
        <f>SUM(G179:G180)</f>
        <v>20000</v>
      </c>
      <c r="H181" s="306">
        <f>G181-E181</f>
        <v>-11000</v>
      </c>
      <c r="I181" s="260">
        <f>SUM(I179:I180)</f>
        <v>20000</v>
      </c>
      <c r="J181" s="211">
        <f>SUM(J179:J180)</f>
        <v>20000</v>
      </c>
    </row>
    <row r="182" spans="1:10" ht="15" x14ac:dyDescent="0.25">
      <c r="A182" s="126"/>
      <c r="B182" s="139"/>
      <c r="C182" s="199"/>
      <c r="D182" s="199"/>
      <c r="E182" s="256"/>
      <c r="F182" s="195"/>
      <c r="G182" s="306"/>
      <c r="H182" s="306"/>
      <c r="I182" s="260"/>
      <c r="J182" s="211"/>
    </row>
    <row r="183" spans="1:10" ht="15" x14ac:dyDescent="0.25">
      <c r="A183" s="131" t="s">
        <v>255</v>
      </c>
      <c r="B183" s="134" t="s">
        <v>188</v>
      </c>
      <c r="C183" s="250">
        <v>9000</v>
      </c>
      <c r="D183" s="250">
        <v>10431</v>
      </c>
      <c r="E183" s="251">
        <v>9000</v>
      </c>
      <c r="F183" s="196">
        <v>935.83</v>
      </c>
      <c r="G183" s="306">
        <v>6000</v>
      </c>
      <c r="H183" s="306">
        <f>G183-E183</f>
        <v>-3000</v>
      </c>
      <c r="I183" s="260">
        <v>20000</v>
      </c>
      <c r="J183" s="211">
        <v>6000</v>
      </c>
    </row>
    <row r="184" spans="1:10" ht="15" x14ac:dyDescent="0.25">
      <c r="A184" s="131"/>
      <c r="B184" s="134"/>
      <c r="C184" s="252">
        <f>SUM(C183)</f>
        <v>9000</v>
      </c>
      <c r="D184" s="252">
        <f>SUM(D183)</f>
        <v>10431</v>
      </c>
      <c r="E184" s="253">
        <f>SUM(E183)</f>
        <v>9000</v>
      </c>
      <c r="F184" s="250"/>
      <c r="G184" s="307">
        <f>SUM(G183)</f>
        <v>6000</v>
      </c>
      <c r="H184" s="306">
        <f>G184-E184</f>
        <v>-3000</v>
      </c>
      <c r="I184" s="260">
        <f>SUM(I183)</f>
        <v>20000</v>
      </c>
      <c r="J184" s="211">
        <f>SUM(J183)</f>
        <v>6000</v>
      </c>
    </row>
    <row r="185" spans="1:10" ht="15" x14ac:dyDescent="0.25">
      <c r="A185" s="131"/>
      <c r="B185" s="134"/>
      <c r="C185" s="250"/>
      <c r="D185" s="250"/>
      <c r="E185" s="251"/>
      <c r="F185" s="250"/>
      <c r="G185" s="306"/>
      <c r="H185" s="306"/>
      <c r="I185" s="260"/>
      <c r="J185" s="211"/>
    </row>
    <row r="186" spans="1:10" ht="15" x14ac:dyDescent="0.25">
      <c r="A186" s="131" t="s">
        <v>256</v>
      </c>
      <c r="B186" s="134" t="s">
        <v>189</v>
      </c>
      <c r="C186" s="250">
        <v>11000</v>
      </c>
      <c r="D186" s="250">
        <v>3241</v>
      </c>
      <c r="E186" s="251">
        <v>4000</v>
      </c>
      <c r="F186" s="250">
        <v>0</v>
      </c>
      <c r="G186" s="306">
        <v>1000</v>
      </c>
      <c r="H186" s="306">
        <f>G186-E186</f>
        <v>-3000</v>
      </c>
      <c r="I186" s="260">
        <v>10000</v>
      </c>
      <c r="J186" s="211">
        <v>1000</v>
      </c>
    </row>
    <row r="187" spans="1:10" ht="15" x14ac:dyDescent="0.25">
      <c r="A187" s="131"/>
      <c r="B187" s="134"/>
      <c r="C187" s="252">
        <f>SUM(C186)</f>
        <v>11000</v>
      </c>
      <c r="D187" s="252">
        <v>3241</v>
      </c>
      <c r="E187" s="253">
        <f>SUM(E186)</f>
        <v>4000</v>
      </c>
      <c r="F187" s="250"/>
      <c r="G187" s="307">
        <f>SUM(G186)</f>
        <v>1000</v>
      </c>
      <c r="H187" s="306">
        <f>G187-E187</f>
        <v>-3000</v>
      </c>
      <c r="I187" s="260">
        <f>SUM(I186)</f>
        <v>10000</v>
      </c>
      <c r="J187" s="211">
        <f>SUM(J186)</f>
        <v>1000</v>
      </c>
    </row>
    <row r="188" spans="1:10" ht="15" x14ac:dyDescent="0.25">
      <c r="A188" s="131"/>
      <c r="B188" s="134"/>
      <c r="C188" s="250"/>
      <c r="D188" s="250"/>
      <c r="E188" s="251"/>
      <c r="F188" s="250"/>
      <c r="G188" s="306"/>
      <c r="H188" s="306"/>
      <c r="I188" s="260"/>
      <c r="J188" s="211"/>
    </row>
    <row r="189" spans="1:10" ht="15" x14ac:dyDescent="0.25">
      <c r="A189" s="129" t="s">
        <v>398</v>
      </c>
      <c r="B189" s="125" t="s">
        <v>438</v>
      </c>
      <c r="C189" s="199">
        <v>0</v>
      </c>
      <c r="D189" s="199">
        <v>0</v>
      </c>
      <c r="E189" s="256">
        <v>0</v>
      </c>
      <c r="F189" s="199"/>
      <c r="G189" s="306">
        <v>0</v>
      </c>
      <c r="H189" s="306">
        <f>G189-E189</f>
        <v>0</v>
      </c>
      <c r="I189" s="260">
        <v>75000</v>
      </c>
      <c r="J189" s="211">
        <v>200000</v>
      </c>
    </row>
    <row r="190" spans="1:10" ht="15" x14ac:dyDescent="0.25">
      <c r="A190" s="129"/>
      <c r="B190" s="125"/>
      <c r="C190" s="257">
        <f>SUM(C189)</f>
        <v>0</v>
      </c>
      <c r="D190" s="257">
        <v>0</v>
      </c>
      <c r="E190" s="258">
        <f>SUM(E189)</f>
        <v>0</v>
      </c>
      <c r="F190" s="199"/>
      <c r="G190" s="306">
        <f>SUM(G189)</f>
        <v>0</v>
      </c>
      <c r="H190" s="306">
        <f>G190-E190</f>
        <v>0</v>
      </c>
      <c r="I190" s="260">
        <f>SUM(I189)</f>
        <v>75000</v>
      </c>
      <c r="J190" s="211">
        <f>SUM(J189)</f>
        <v>200000</v>
      </c>
    </row>
    <row r="191" spans="1:10" ht="15" x14ac:dyDescent="0.25">
      <c r="A191" s="129"/>
      <c r="B191" s="125"/>
      <c r="C191" s="199"/>
      <c r="D191" s="199"/>
      <c r="E191" s="256"/>
      <c r="F191" s="199"/>
      <c r="G191" s="306"/>
      <c r="H191" s="306"/>
      <c r="I191" s="260"/>
      <c r="J191" s="211"/>
    </row>
    <row r="192" spans="1:10" ht="15" x14ac:dyDescent="0.25">
      <c r="A192" s="129" t="s">
        <v>257</v>
      </c>
      <c r="B192" s="125" t="s">
        <v>473</v>
      </c>
      <c r="C192" s="199">
        <v>6400</v>
      </c>
      <c r="D192" s="199">
        <v>6343</v>
      </c>
      <c r="E192" s="256">
        <v>6400</v>
      </c>
      <c r="F192" s="199">
        <v>4874</v>
      </c>
      <c r="G192" s="306">
        <v>4900</v>
      </c>
      <c r="H192" s="306">
        <f>G192-E192</f>
        <v>-1500</v>
      </c>
      <c r="I192" s="260">
        <v>0</v>
      </c>
      <c r="J192" s="211">
        <v>0</v>
      </c>
    </row>
    <row r="193" spans="1:10" ht="15" x14ac:dyDescent="0.25">
      <c r="A193" s="129"/>
      <c r="B193" s="125"/>
      <c r="C193" s="257">
        <f>SUM(C192)</f>
        <v>6400</v>
      </c>
      <c r="D193" s="257">
        <f>SUM(D192)</f>
        <v>6343</v>
      </c>
      <c r="E193" s="258">
        <f>SUM(E192)</f>
        <v>6400</v>
      </c>
      <c r="F193" s="199"/>
      <c r="G193" s="307">
        <f>SUM(G192)</f>
        <v>4900</v>
      </c>
      <c r="H193" s="306">
        <f>G193-E193</f>
        <v>-1500</v>
      </c>
      <c r="I193" s="260">
        <f>SUM(I192)</f>
        <v>0</v>
      </c>
      <c r="J193" s="211">
        <f>SUM(J192)</f>
        <v>0</v>
      </c>
    </row>
    <row r="194" spans="1:10" ht="15" x14ac:dyDescent="0.25">
      <c r="A194" s="129"/>
      <c r="B194" s="125"/>
      <c r="C194" s="199"/>
      <c r="D194" s="199"/>
      <c r="E194" s="256"/>
      <c r="F194" s="199"/>
      <c r="G194" s="306"/>
      <c r="H194" s="306"/>
      <c r="I194" s="260"/>
      <c r="J194" s="211"/>
    </row>
    <row r="195" spans="1:10" ht="15" x14ac:dyDescent="0.25">
      <c r="A195" s="126" t="s">
        <v>258</v>
      </c>
      <c r="B195" s="125" t="s">
        <v>48</v>
      </c>
      <c r="C195" s="199">
        <v>12000</v>
      </c>
      <c r="D195" s="199">
        <v>11335</v>
      </c>
      <c r="E195" s="256">
        <v>12000</v>
      </c>
      <c r="F195" s="199">
        <v>4778.7299999999996</v>
      </c>
      <c r="G195" s="309">
        <v>12000</v>
      </c>
      <c r="H195" s="306">
        <f>G195-E195</f>
        <v>0</v>
      </c>
      <c r="I195" s="260">
        <v>2000</v>
      </c>
      <c r="J195" s="211">
        <v>2000</v>
      </c>
    </row>
    <row r="196" spans="1:10" ht="15" x14ac:dyDescent="0.25">
      <c r="A196" s="126" t="s">
        <v>259</v>
      </c>
      <c r="B196" s="125" t="s">
        <v>190</v>
      </c>
      <c r="C196" s="199">
        <v>7000</v>
      </c>
      <c r="D196" s="199">
        <v>6444</v>
      </c>
      <c r="E196" s="256">
        <v>7000</v>
      </c>
      <c r="F196" s="199">
        <v>2343.87</v>
      </c>
      <c r="G196" s="309">
        <v>7000</v>
      </c>
      <c r="H196" s="306">
        <f>G196-E196</f>
        <v>0</v>
      </c>
      <c r="I196" s="260">
        <v>2000</v>
      </c>
      <c r="J196" s="211">
        <v>2000</v>
      </c>
    </row>
    <row r="197" spans="1:10" ht="15" x14ac:dyDescent="0.25">
      <c r="A197" s="126" t="s">
        <v>260</v>
      </c>
      <c r="B197" s="125" t="s">
        <v>50</v>
      </c>
      <c r="C197" s="199">
        <v>2800</v>
      </c>
      <c r="D197" s="199">
        <v>2296</v>
      </c>
      <c r="E197" s="256">
        <v>2800</v>
      </c>
      <c r="F197" s="199">
        <v>797.01</v>
      </c>
      <c r="G197" s="309">
        <v>2800</v>
      </c>
      <c r="H197" s="306">
        <f>G197-E197</f>
        <v>0</v>
      </c>
      <c r="I197" s="260">
        <v>0</v>
      </c>
      <c r="J197" s="211">
        <v>0</v>
      </c>
    </row>
    <row r="198" spans="1:10" ht="15" x14ac:dyDescent="0.25">
      <c r="A198" s="126"/>
      <c r="B198" s="125"/>
      <c r="C198" s="257">
        <f>SUM(C195:C197)</f>
        <v>21800</v>
      </c>
      <c r="D198" s="257">
        <f>SUM(D195:D197)</f>
        <v>20075</v>
      </c>
      <c r="E198" s="258">
        <f>SUM(E195:E197)</f>
        <v>21800</v>
      </c>
      <c r="F198" s="195"/>
      <c r="G198" s="307">
        <f>SUM(G195:G197)</f>
        <v>21800</v>
      </c>
      <c r="H198" s="306">
        <f>G198-E198</f>
        <v>0</v>
      </c>
      <c r="I198" s="260">
        <f>SUM(I195:I197)</f>
        <v>4000</v>
      </c>
      <c r="J198" s="211">
        <f>SUM(J195:J197)</f>
        <v>4000</v>
      </c>
    </row>
    <row r="199" spans="1:10" ht="15" x14ac:dyDescent="0.25">
      <c r="A199" s="126"/>
      <c r="B199" s="125"/>
      <c r="C199" s="199"/>
      <c r="D199" s="199"/>
      <c r="E199" s="256"/>
      <c r="F199" s="195"/>
      <c r="G199" s="306"/>
      <c r="H199" s="306"/>
      <c r="I199" s="260"/>
      <c r="J199" s="211"/>
    </row>
    <row r="200" spans="1:10" ht="15" x14ac:dyDescent="0.25">
      <c r="A200" s="126" t="s">
        <v>261</v>
      </c>
      <c r="B200" s="127" t="s">
        <v>199</v>
      </c>
      <c r="C200" s="199">
        <v>10000</v>
      </c>
      <c r="D200" s="199">
        <v>9033</v>
      </c>
      <c r="E200" s="256">
        <v>10000</v>
      </c>
      <c r="F200" s="195">
        <v>6842.34</v>
      </c>
      <c r="G200" s="306">
        <v>10000</v>
      </c>
      <c r="H200" s="306">
        <f>G200-E200</f>
        <v>0</v>
      </c>
      <c r="I200" s="260">
        <v>2000</v>
      </c>
      <c r="J200" s="211">
        <v>10000</v>
      </c>
    </row>
    <row r="201" spans="1:10" ht="15" x14ac:dyDescent="0.25">
      <c r="A201" s="126"/>
      <c r="B201" s="127"/>
      <c r="C201" s="257">
        <f>SUM(C200)</f>
        <v>10000</v>
      </c>
      <c r="D201" s="257">
        <f>SUM(D200)</f>
        <v>9033</v>
      </c>
      <c r="E201" s="258">
        <f>SUM(E200)</f>
        <v>10000</v>
      </c>
      <c r="F201" s="195"/>
      <c r="G201" s="307">
        <f>SUM(G200)</f>
        <v>10000</v>
      </c>
      <c r="H201" s="306">
        <f>G201-E201</f>
        <v>0</v>
      </c>
      <c r="I201" s="260">
        <f>SUM(I200)</f>
        <v>2000</v>
      </c>
      <c r="J201" s="211">
        <f>SUM(J200)</f>
        <v>10000</v>
      </c>
    </row>
    <row r="202" spans="1:10" ht="15" x14ac:dyDescent="0.25">
      <c r="A202" s="126"/>
      <c r="B202" s="127"/>
      <c r="C202" s="199"/>
      <c r="D202" s="199"/>
      <c r="E202" s="256"/>
      <c r="F202" s="195"/>
      <c r="G202" s="306"/>
      <c r="H202" s="306"/>
      <c r="I202" s="260"/>
      <c r="J202" s="211"/>
    </row>
    <row r="203" spans="1:10" ht="15" x14ac:dyDescent="0.25">
      <c r="A203" s="126" t="s">
        <v>262</v>
      </c>
      <c r="B203" s="127" t="s">
        <v>184</v>
      </c>
      <c r="C203" s="199">
        <v>22000</v>
      </c>
      <c r="D203" s="199">
        <v>36938</v>
      </c>
      <c r="E203" s="256">
        <v>22000</v>
      </c>
      <c r="F203" s="195">
        <v>5866.21</v>
      </c>
      <c r="G203" s="306">
        <v>22000</v>
      </c>
      <c r="H203" s="306">
        <f>G203-E203</f>
        <v>0</v>
      </c>
      <c r="I203" s="260">
        <v>22000</v>
      </c>
      <c r="J203" s="211">
        <v>22000</v>
      </c>
    </row>
    <row r="204" spans="1:10" ht="15" x14ac:dyDescent="0.25">
      <c r="A204" s="126"/>
      <c r="B204" s="127"/>
      <c r="C204" s="257">
        <f>SUM(C203)</f>
        <v>22000</v>
      </c>
      <c r="D204" s="257">
        <f>SUM(D203)</f>
        <v>36938</v>
      </c>
      <c r="E204" s="258">
        <f>SUM(E203)</f>
        <v>22000</v>
      </c>
      <c r="F204" s="195"/>
      <c r="G204" s="307">
        <f>SUM(G203)</f>
        <v>22000</v>
      </c>
      <c r="H204" s="306">
        <f>G204-E204</f>
        <v>0</v>
      </c>
      <c r="I204" s="260">
        <f>SUM(I203)</f>
        <v>22000</v>
      </c>
      <c r="J204" s="211">
        <f>SUM(J203)</f>
        <v>22000</v>
      </c>
    </row>
    <row r="205" spans="1:10" ht="15" x14ac:dyDescent="0.25">
      <c r="A205" s="126"/>
      <c r="B205" s="127"/>
      <c r="C205" s="199"/>
      <c r="D205" s="199"/>
      <c r="E205" s="256"/>
      <c r="F205" s="195"/>
      <c r="G205" s="306"/>
      <c r="H205" s="306"/>
      <c r="I205" s="260"/>
      <c r="J205" s="119"/>
    </row>
    <row r="206" spans="1:10" ht="15" x14ac:dyDescent="0.25">
      <c r="A206" s="105" t="s">
        <v>332</v>
      </c>
      <c r="B206" s="141" t="s">
        <v>163</v>
      </c>
      <c r="C206" s="250">
        <v>0</v>
      </c>
      <c r="D206" s="250">
        <v>0</v>
      </c>
      <c r="E206" s="251">
        <v>0</v>
      </c>
      <c r="F206" s="254"/>
      <c r="G206" s="306">
        <v>0</v>
      </c>
      <c r="H206" s="306">
        <f>G206-E206</f>
        <v>0</v>
      </c>
      <c r="I206" s="260">
        <v>0</v>
      </c>
      <c r="J206" s="211">
        <v>0</v>
      </c>
    </row>
    <row r="207" spans="1:10" ht="15" x14ac:dyDescent="0.25">
      <c r="A207" s="105"/>
      <c r="B207" s="141"/>
      <c r="C207" s="252">
        <f>SUM(C206)</f>
        <v>0</v>
      </c>
      <c r="D207" s="252">
        <v>0</v>
      </c>
      <c r="E207" s="253">
        <f>SUM(E206)</f>
        <v>0</v>
      </c>
      <c r="F207" s="254"/>
      <c r="G207" s="306">
        <f>SUM(G206)</f>
        <v>0</v>
      </c>
      <c r="H207" s="306">
        <f>G207-E207</f>
        <v>0</v>
      </c>
      <c r="I207" s="260">
        <f>SUM(I206)</f>
        <v>0</v>
      </c>
      <c r="J207" s="211">
        <f>SUM(J206)</f>
        <v>0</v>
      </c>
    </row>
    <row r="208" spans="1:10" ht="15" x14ac:dyDescent="0.25">
      <c r="A208" s="105"/>
      <c r="B208" s="141"/>
      <c r="C208" s="250"/>
      <c r="D208" s="250"/>
      <c r="E208" s="251"/>
      <c r="F208" s="254"/>
      <c r="G208" s="306"/>
      <c r="H208" s="306"/>
      <c r="I208" s="260"/>
      <c r="J208" s="119"/>
    </row>
    <row r="209" spans="1:10" ht="15" x14ac:dyDescent="0.25">
      <c r="A209" s="129" t="s">
        <v>263</v>
      </c>
      <c r="B209" s="125" t="s">
        <v>466</v>
      </c>
      <c r="C209" s="199">
        <v>4000</v>
      </c>
      <c r="D209" s="199">
        <v>2870</v>
      </c>
      <c r="E209" s="256">
        <v>4000</v>
      </c>
      <c r="F209" s="195">
        <v>0</v>
      </c>
      <c r="G209" s="306">
        <v>4000</v>
      </c>
      <c r="H209" s="306">
        <f>G209-E209</f>
        <v>0</v>
      </c>
      <c r="I209" s="260">
        <v>1000</v>
      </c>
      <c r="J209" s="211">
        <v>1000</v>
      </c>
    </row>
    <row r="210" spans="1:10" ht="15" x14ac:dyDescent="0.25">
      <c r="A210" s="129" t="s">
        <v>399</v>
      </c>
      <c r="B210" s="125" t="s">
        <v>400</v>
      </c>
      <c r="C210" s="199">
        <v>0</v>
      </c>
      <c r="D210" s="199">
        <v>0</v>
      </c>
      <c r="E210" s="256">
        <v>0</v>
      </c>
      <c r="F210" s="195">
        <v>0</v>
      </c>
      <c r="G210" s="306">
        <v>2000</v>
      </c>
      <c r="H210" s="306">
        <f>G210-E210</f>
        <v>2000</v>
      </c>
      <c r="I210" s="260">
        <v>1000</v>
      </c>
      <c r="J210" s="211">
        <v>1000</v>
      </c>
    </row>
    <row r="211" spans="1:10" ht="14.1" customHeight="1" x14ac:dyDescent="0.25">
      <c r="A211" s="105" t="s">
        <v>264</v>
      </c>
      <c r="B211" s="124" t="s">
        <v>201</v>
      </c>
      <c r="C211" s="250">
        <v>5000</v>
      </c>
      <c r="D211" s="250">
        <v>2333</v>
      </c>
      <c r="E211" s="251">
        <v>5000</v>
      </c>
      <c r="F211" s="250">
        <v>0</v>
      </c>
      <c r="G211" s="306">
        <v>5000</v>
      </c>
      <c r="H211" s="306">
        <f>G211-E211</f>
        <v>0</v>
      </c>
      <c r="I211" s="260">
        <v>2500</v>
      </c>
      <c r="J211" s="211">
        <v>2500</v>
      </c>
    </row>
    <row r="212" spans="1:10" ht="14.1" customHeight="1" x14ac:dyDescent="0.25">
      <c r="A212" s="105" t="s">
        <v>265</v>
      </c>
      <c r="B212" s="141" t="s">
        <v>202</v>
      </c>
      <c r="C212" s="250">
        <v>6000</v>
      </c>
      <c r="D212" s="250">
        <v>4310</v>
      </c>
      <c r="E212" s="251">
        <v>6000</v>
      </c>
      <c r="F212" s="254">
        <v>0</v>
      </c>
      <c r="G212" s="306">
        <v>6000</v>
      </c>
      <c r="H212" s="306">
        <f>G212-E212</f>
        <v>0</v>
      </c>
      <c r="I212" s="260">
        <v>6000</v>
      </c>
      <c r="J212" s="211">
        <v>6000</v>
      </c>
    </row>
    <row r="213" spans="1:10" ht="14.1" customHeight="1" x14ac:dyDescent="0.25">
      <c r="A213" s="105"/>
      <c r="B213" s="141"/>
      <c r="C213" s="252">
        <f>SUM(C209:C212)</f>
        <v>15000</v>
      </c>
      <c r="D213" s="252">
        <f>SUM(D209:D212)</f>
        <v>9513</v>
      </c>
      <c r="E213" s="253">
        <f>SUM(E209:E212)</f>
        <v>15000</v>
      </c>
      <c r="F213" s="254"/>
      <c r="G213" s="307">
        <f>SUM(G209:G212)</f>
        <v>17000</v>
      </c>
      <c r="H213" s="306">
        <f>G213-E213</f>
        <v>2000</v>
      </c>
      <c r="I213" s="260">
        <f>SUM(I209:I212)</f>
        <v>10500</v>
      </c>
      <c r="J213" s="211">
        <f>SUM(J209:J212)</f>
        <v>10500</v>
      </c>
    </row>
    <row r="214" spans="1:10" ht="14.1" customHeight="1" x14ac:dyDescent="0.25">
      <c r="A214" s="105"/>
      <c r="B214" s="141"/>
      <c r="C214" s="250"/>
      <c r="D214" s="250"/>
      <c r="E214" s="251"/>
      <c r="F214" s="254"/>
      <c r="G214" s="306"/>
      <c r="H214" s="306"/>
      <c r="I214" s="260"/>
      <c r="J214" s="119"/>
    </row>
    <row r="215" spans="1:10" ht="14.1" customHeight="1" x14ac:dyDescent="0.25">
      <c r="A215" s="105" t="s">
        <v>401</v>
      </c>
      <c r="B215" s="141" t="s">
        <v>402</v>
      </c>
      <c r="C215" s="250">
        <v>0</v>
      </c>
      <c r="D215" s="250">
        <v>0</v>
      </c>
      <c r="E215" s="251">
        <v>0</v>
      </c>
      <c r="F215" s="254"/>
      <c r="G215" s="306">
        <v>0</v>
      </c>
      <c r="H215" s="306">
        <f>G215-E215</f>
        <v>0</v>
      </c>
      <c r="I215" s="260">
        <v>0</v>
      </c>
      <c r="J215" s="211">
        <v>0</v>
      </c>
    </row>
    <row r="216" spans="1:10" ht="14.1" customHeight="1" x14ac:dyDescent="0.25">
      <c r="A216" s="105"/>
      <c r="B216" s="141"/>
      <c r="C216" s="252">
        <f>SUM(C215)</f>
        <v>0</v>
      </c>
      <c r="D216" s="252">
        <v>0</v>
      </c>
      <c r="E216" s="253">
        <f>SUM(E215)</f>
        <v>0</v>
      </c>
      <c r="F216" s="254"/>
      <c r="G216" s="306">
        <f>SUM(G215)</f>
        <v>0</v>
      </c>
      <c r="H216" s="306">
        <f>G216-E216</f>
        <v>0</v>
      </c>
      <c r="I216" s="260">
        <f>SUM(I215)</f>
        <v>0</v>
      </c>
      <c r="J216" s="211">
        <f>SUM(J215)</f>
        <v>0</v>
      </c>
    </row>
    <row r="217" spans="1:10" ht="14.1" customHeight="1" x14ac:dyDescent="0.25">
      <c r="A217" s="105"/>
      <c r="B217" s="141"/>
      <c r="C217" s="250"/>
      <c r="D217" s="250"/>
      <c r="E217" s="251"/>
      <c r="F217" s="254"/>
      <c r="G217" s="306"/>
      <c r="H217" s="306"/>
      <c r="I217" s="260"/>
      <c r="J217" s="119"/>
    </row>
    <row r="218" spans="1:10" ht="14.1" customHeight="1" x14ac:dyDescent="0.25">
      <c r="A218" s="135" t="s">
        <v>266</v>
      </c>
      <c r="B218" s="125" t="s">
        <v>186</v>
      </c>
      <c r="C218" s="199">
        <v>4000</v>
      </c>
      <c r="D218" s="199">
        <v>0</v>
      </c>
      <c r="E218" s="256">
        <v>4000</v>
      </c>
      <c r="F218" s="195">
        <v>0</v>
      </c>
      <c r="G218" s="306">
        <v>4000</v>
      </c>
      <c r="H218" s="306">
        <f>G218-E218</f>
        <v>0</v>
      </c>
      <c r="I218" s="260">
        <v>0</v>
      </c>
      <c r="J218" s="211">
        <v>0</v>
      </c>
    </row>
    <row r="219" spans="1:10" ht="14.1" customHeight="1" x14ac:dyDescent="0.25">
      <c r="A219" s="135" t="s">
        <v>403</v>
      </c>
      <c r="B219" s="141" t="s">
        <v>404</v>
      </c>
      <c r="C219" s="250">
        <v>0</v>
      </c>
      <c r="D219" s="250">
        <v>0</v>
      </c>
      <c r="E219" s="251">
        <v>0</v>
      </c>
      <c r="F219" s="254">
        <v>0</v>
      </c>
      <c r="G219" s="306">
        <v>0</v>
      </c>
      <c r="H219" s="306">
        <f>G219-E219</f>
        <v>0</v>
      </c>
      <c r="I219" s="260">
        <v>0</v>
      </c>
      <c r="J219" s="211">
        <v>0</v>
      </c>
    </row>
    <row r="220" spans="1:10" ht="14.1" customHeight="1" x14ac:dyDescent="0.25">
      <c r="A220" s="135"/>
      <c r="B220" s="141"/>
      <c r="C220" s="252">
        <f>SUM(C218:C219)</f>
        <v>4000</v>
      </c>
      <c r="D220" s="252">
        <v>0</v>
      </c>
      <c r="E220" s="253">
        <f>SUM(E218:E219)</f>
        <v>4000</v>
      </c>
      <c r="F220" s="254"/>
      <c r="G220" s="307">
        <f>SUM(G218:G219)</f>
        <v>4000</v>
      </c>
      <c r="H220" s="306">
        <f>G220-E220</f>
        <v>0</v>
      </c>
      <c r="I220" s="260">
        <f>SUM(I218:I219)</f>
        <v>0</v>
      </c>
      <c r="J220" s="211">
        <f>SUM(J218:J219)</f>
        <v>0</v>
      </c>
    </row>
    <row r="221" spans="1:10" ht="14.1" customHeight="1" x14ac:dyDescent="0.25">
      <c r="A221" s="135"/>
      <c r="B221" s="141"/>
      <c r="C221" s="250"/>
      <c r="D221" s="250"/>
      <c r="E221" s="251"/>
      <c r="F221" s="254"/>
      <c r="G221" s="306"/>
      <c r="H221" s="306"/>
      <c r="I221" s="260"/>
      <c r="J221" s="211"/>
    </row>
    <row r="222" spans="1:10" ht="14.1" customHeight="1" x14ac:dyDescent="0.25">
      <c r="A222" s="105" t="s">
        <v>405</v>
      </c>
      <c r="B222" s="141" t="s">
        <v>406</v>
      </c>
      <c r="C222" s="250">
        <v>0</v>
      </c>
      <c r="D222" s="250">
        <v>0</v>
      </c>
      <c r="E222" s="251">
        <v>0</v>
      </c>
      <c r="F222" s="254"/>
      <c r="G222" s="306">
        <v>0</v>
      </c>
      <c r="H222" s="306">
        <f>G222-E222</f>
        <v>0</v>
      </c>
      <c r="I222" s="260">
        <v>0</v>
      </c>
      <c r="J222" s="211">
        <v>0</v>
      </c>
    </row>
    <row r="223" spans="1:10" ht="14.1" customHeight="1" x14ac:dyDescent="0.25">
      <c r="A223" s="105"/>
      <c r="B223" s="141"/>
      <c r="C223" s="252">
        <f>SUM(C222)</f>
        <v>0</v>
      </c>
      <c r="D223" s="252">
        <v>0</v>
      </c>
      <c r="E223" s="253">
        <f>SUM(E222)</f>
        <v>0</v>
      </c>
      <c r="F223" s="254"/>
      <c r="G223" s="306">
        <f>SUM(G222)</f>
        <v>0</v>
      </c>
      <c r="H223" s="306">
        <f>G223-E223</f>
        <v>0</v>
      </c>
      <c r="I223" s="260">
        <v>0</v>
      </c>
      <c r="J223" s="211">
        <v>0</v>
      </c>
    </row>
    <row r="224" spans="1:10" ht="14.1" customHeight="1" x14ac:dyDescent="0.25">
      <c r="A224" s="105"/>
      <c r="B224" s="141"/>
      <c r="C224" s="250"/>
      <c r="D224" s="250"/>
      <c r="E224" s="251"/>
      <c r="F224" s="254"/>
      <c r="G224" s="306"/>
      <c r="H224" s="306"/>
      <c r="I224" s="260"/>
      <c r="J224" s="211"/>
    </row>
    <row r="225" spans="1:10" ht="14.1" customHeight="1" x14ac:dyDescent="0.25">
      <c r="A225" s="105" t="s">
        <v>409</v>
      </c>
      <c r="B225" s="141" t="s">
        <v>411</v>
      </c>
      <c r="C225" s="250">
        <v>65589</v>
      </c>
      <c r="D225" s="250">
        <v>94947</v>
      </c>
      <c r="E225" s="251">
        <v>95230</v>
      </c>
      <c r="F225" s="254">
        <v>621209.88</v>
      </c>
      <c r="G225" s="306">
        <v>621209.88</v>
      </c>
      <c r="H225" s="306">
        <f>G225-E225</f>
        <v>525979.88</v>
      </c>
      <c r="I225" s="260">
        <v>0</v>
      </c>
      <c r="J225" s="211">
        <v>0</v>
      </c>
    </row>
    <row r="226" spans="1:10" ht="14.1" customHeight="1" x14ac:dyDescent="0.25">
      <c r="A226" s="105"/>
      <c r="B226" s="141"/>
      <c r="C226" s="252">
        <f>SUM(C225)</f>
        <v>65589</v>
      </c>
      <c r="D226" s="252">
        <f>SUM(D225)</f>
        <v>94947</v>
      </c>
      <c r="E226" s="253">
        <f>SUM(E225)</f>
        <v>95230</v>
      </c>
      <c r="F226" s="254"/>
      <c r="G226" s="307">
        <f>SUM(G225)</f>
        <v>621209.88</v>
      </c>
      <c r="H226" s="306">
        <f>G226-E226</f>
        <v>525979.88</v>
      </c>
      <c r="I226" s="260">
        <v>0</v>
      </c>
      <c r="J226" s="211">
        <v>0</v>
      </c>
    </row>
    <row r="227" spans="1:10" ht="14.1" customHeight="1" x14ac:dyDescent="0.25">
      <c r="A227" s="105"/>
      <c r="B227" s="141"/>
      <c r="C227" s="250"/>
      <c r="D227" s="250"/>
      <c r="E227" s="251"/>
      <c r="F227" s="254"/>
      <c r="G227" s="306"/>
      <c r="H227" s="306"/>
      <c r="I227" s="260"/>
      <c r="J227" s="211"/>
    </row>
    <row r="228" spans="1:10" ht="14.1" customHeight="1" x14ac:dyDescent="0.25">
      <c r="A228" s="105" t="s">
        <v>410</v>
      </c>
      <c r="B228" s="141" t="s">
        <v>419</v>
      </c>
      <c r="C228" s="250">
        <v>0</v>
      </c>
      <c r="D228" s="250">
        <v>0</v>
      </c>
      <c r="E228" s="251">
        <v>0</v>
      </c>
      <c r="F228" s="254"/>
      <c r="G228" s="306">
        <v>0</v>
      </c>
      <c r="H228" s="306">
        <f>G228-E228</f>
        <v>0</v>
      </c>
      <c r="I228" s="260">
        <v>0</v>
      </c>
      <c r="J228" s="211">
        <v>0</v>
      </c>
    </row>
    <row r="229" spans="1:10" ht="14.1" customHeight="1" x14ac:dyDescent="0.25">
      <c r="A229" s="105"/>
      <c r="B229" s="141"/>
      <c r="C229" s="252">
        <f>SUM(C228)</f>
        <v>0</v>
      </c>
      <c r="D229" s="252">
        <v>0</v>
      </c>
      <c r="E229" s="253">
        <f>SUM(E228)</f>
        <v>0</v>
      </c>
      <c r="F229" s="254"/>
      <c r="G229" s="306">
        <f>SUM(G228)</f>
        <v>0</v>
      </c>
      <c r="H229" s="306">
        <f>G229-E229</f>
        <v>0</v>
      </c>
      <c r="I229" s="260">
        <v>0</v>
      </c>
      <c r="J229" s="211">
        <f>SUM(J228)</f>
        <v>0</v>
      </c>
    </row>
    <row r="230" spans="1:10" ht="14.1" customHeight="1" x14ac:dyDescent="0.25">
      <c r="A230" s="105"/>
      <c r="B230" s="141"/>
      <c r="C230" s="250"/>
      <c r="D230" s="250"/>
      <c r="E230" s="251"/>
      <c r="F230" s="254"/>
      <c r="G230" s="306"/>
      <c r="H230" s="306"/>
      <c r="I230" s="260"/>
      <c r="J230" s="211"/>
    </row>
    <row r="231" spans="1:10" ht="14.1" customHeight="1" x14ac:dyDescent="0.25">
      <c r="A231" s="105" t="s">
        <v>412</v>
      </c>
      <c r="B231" s="141" t="s">
        <v>413</v>
      </c>
      <c r="C231" s="250">
        <v>50737</v>
      </c>
      <c r="D231" s="250">
        <v>21379</v>
      </c>
      <c r="E231" s="251">
        <v>21096</v>
      </c>
      <c r="F231" s="254">
        <v>9293.2000000000007</v>
      </c>
      <c r="G231" s="306">
        <v>9293.2000000000007</v>
      </c>
      <c r="H231" s="306">
        <f>G231-E231</f>
        <v>-11802.8</v>
      </c>
      <c r="I231" s="260">
        <v>0</v>
      </c>
      <c r="J231" s="211">
        <v>0</v>
      </c>
    </row>
    <row r="232" spans="1:10" ht="14.1" customHeight="1" x14ac:dyDescent="0.25">
      <c r="A232" s="105"/>
      <c r="B232" s="141"/>
      <c r="C232" s="252">
        <f>SUM(C231)</f>
        <v>50737</v>
      </c>
      <c r="D232" s="252">
        <v>21379</v>
      </c>
      <c r="E232" s="253">
        <f>SUM(E231)</f>
        <v>21096</v>
      </c>
      <c r="F232" s="254"/>
      <c r="G232" s="307">
        <f>SUM(G231)</f>
        <v>9293.2000000000007</v>
      </c>
      <c r="H232" s="306">
        <f>G232-E232</f>
        <v>-11802.8</v>
      </c>
      <c r="I232" s="260">
        <v>0</v>
      </c>
      <c r="J232" s="211">
        <v>0</v>
      </c>
    </row>
    <row r="233" spans="1:10" ht="14.1" customHeight="1" x14ac:dyDescent="0.25">
      <c r="A233" s="105"/>
      <c r="B233" s="141"/>
      <c r="C233" s="250"/>
      <c r="D233" s="250"/>
      <c r="E233" s="251"/>
      <c r="F233" s="254"/>
      <c r="G233" s="306"/>
      <c r="H233" s="306"/>
      <c r="I233" s="260"/>
      <c r="J233" s="211"/>
    </row>
    <row r="234" spans="1:10" ht="14.1" customHeight="1" x14ac:dyDescent="0.25">
      <c r="A234" s="105" t="s">
        <v>414</v>
      </c>
      <c r="B234" s="141" t="s">
        <v>424</v>
      </c>
      <c r="C234" s="250">
        <v>0</v>
      </c>
      <c r="D234" s="250">
        <v>340</v>
      </c>
      <c r="E234" s="251">
        <v>0</v>
      </c>
      <c r="F234" s="254"/>
      <c r="G234" s="306">
        <v>0</v>
      </c>
      <c r="H234" s="306">
        <f t="shared" ref="H234:H240" si="11">G234-E234</f>
        <v>0</v>
      </c>
      <c r="I234" s="260">
        <v>0</v>
      </c>
      <c r="J234" s="211">
        <v>0</v>
      </c>
    </row>
    <row r="235" spans="1:10" ht="14.1" customHeight="1" x14ac:dyDescent="0.25">
      <c r="A235" s="105" t="s">
        <v>415</v>
      </c>
      <c r="B235" s="141" t="s">
        <v>423</v>
      </c>
      <c r="C235" s="250">
        <v>0</v>
      </c>
      <c r="D235" s="250">
        <v>0</v>
      </c>
      <c r="E235" s="251">
        <v>0</v>
      </c>
      <c r="F235" s="254"/>
      <c r="G235" s="306">
        <v>0</v>
      </c>
      <c r="H235" s="306">
        <f t="shared" si="11"/>
        <v>0</v>
      </c>
      <c r="I235" s="260">
        <v>0</v>
      </c>
      <c r="J235" s="211">
        <v>0</v>
      </c>
    </row>
    <row r="236" spans="1:10" ht="14.1" customHeight="1" x14ac:dyDescent="0.25">
      <c r="A236" s="105" t="s">
        <v>416</v>
      </c>
      <c r="B236" s="141" t="s">
        <v>422</v>
      </c>
      <c r="C236" s="250">
        <v>0</v>
      </c>
      <c r="D236" s="250">
        <v>0</v>
      </c>
      <c r="E236" s="251">
        <v>0</v>
      </c>
      <c r="F236" s="254"/>
      <c r="G236" s="306">
        <v>0</v>
      </c>
      <c r="H236" s="306">
        <f t="shared" si="11"/>
        <v>0</v>
      </c>
      <c r="I236" s="260">
        <v>0</v>
      </c>
      <c r="J236" s="211">
        <v>0</v>
      </c>
    </row>
    <row r="237" spans="1:10" ht="14.1" customHeight="1" x14ac:dyDescent="0.25">
      <c r="A237" s="105" t="s">
        <v>417</v>
      </c>
      <c r="B237" s="141" t="s">
        <v>421</v>
      </c>
      <c r="C237" s="250">
        <v>0</v>
      </c>
      <c r="D237" s="250">
        <v>527</v>
      </c>
      <c r="E237" s="251">
        <v>0</v>
      </c>
      <c r="F237" s="254"/>
      <c r="G237" s="306">
        <v>0</v>
      </c>
      <c r="H237" s="306">
        <f t="shared" si="11"/>
        <v>0</v>
      </c>
      <c r="I237" s="260">
        <v>0</v>
      </c>
      <c r="J237" s="211">
        <v>0</v>
      </c>
    </row>
    <row r="238" spans="1:10" ht="14.1" customHeight="1" x14ac:dyDescent="0.25">
      <c r="A238" s="105" t="s">
        <v>407</v>
      </c>
      <c r="B238" s="141" t="s">
        <v>408</v>
      </c>
      <c r="C238" s="250">
        <v>0</v>
      </c>
      <c r="D238" s="250">
        <v>0</v>
      </c>
      <c r="E238" s="251">
        <v>0</v>
      </c>
      <c r="F238" s="254"/>
      <c r="G238" s="306">
        <v>0</v>
      </c>
      <c r="H238" s="306">
        <f t="shared" si="11"/>
        <v>0</v>
      </c>
      <c r="I238" s="260">
        <v>0</v>
      </c>
      <c r="J238" s="211">
        <v>0</v>
      </c>
    </row>
    <row r="239" spans="1:10" ht="14.1" customHeight="1" x14ac:dyDescent="0.25">
      <c r="A239" s="105" t="s">
        <v>418</v>
      </c>
      <c r="B239" s="141" t="s">
        <v>420</v>
      </c>
      <c r="C239" s="250">
        <v>90000</v>
      </c>
      <c r="D239" s="250">
        <v>0</v>
      </c>
      <c r="E239" s="251">
        <v>0</v>
      </c>
      <c r="F239" s="254"/>
      <c r="G239" s="310">
        <v>0</v>
      </c>
      <c r="H239" s="306">
        <f t="shared" si="11"/>
        <v>0</v>
      </c>
      <c r="I239" s="260">
        <v>0</v>
      </c>
      <c r="J239" s="211">
        <v>0</v>
      </c>
    </row>
    <row r="240" spans="1:10" ht="14.1" customHeight="1" x14ac:dyDescent="0.25">
      <c r="A240" s="105"/>
      <c r="B240" s="141"/>
      <c r="C240" s="252">
        <f>SUM(C239)</f>
        <v>90000</v>
      </c>
      <c r="D240" s="252">
        <f>SUM(D234:D239)</f>
        <v>867</v>
      </c>
      <c r="E240" s="253">
        <f>SUM(E239)</f>
        <v>0</v>
      </c>
      <c r="F240" s="254"/>
      <c r="G240" s="306">
        <f>SUM(G234:G239)</f>
        <v>0</v>
      </c>
      <c r="H240" s="306">
        <f t="shared" si="11"/>
        <v>0</v>
      </c>
      <c r="I240" s="260">
        <v>0</v>
      </c>
      <c r="J240" s="211">
        <f>SUM(J234:J239)</f>
        <v>0</v>
      </c>
    </row>
    <row r="241" spans="1:13" ht="14.1" customHeight="1" x14ac:dyDescent="0.25">
      <c r="A241" s="105"/>
      <c r="B241" s="141"/>
      <c r="C241" s="252"/>
      <c r="D241" s="252"/>
      <c r="E241" s="253"/>
      <c r="F241" s="254"/>
      <c r="G241" s="306"/>
      <c r="H241" s="306"/>
      <c r="I241" s="260"/>
      <c r="J241" s="211"/>
    </row>
    <row r="242" spans="1:13" ht="14.1" customHeight="1" x14ac:dyDescent="0.25">
      <c r="A242" s="105" t="s">
        <v>467</v>
      </c>
      <c r="B242" s="141" t="s">
        <v>470</v>
      </c>
      <c r="C242" s="250">
        <v>300000</v>
      </c>
      <c r="D242" s="250">
        <v>300000</v>
      </c>
      <c r="E242" s="251">
        <v>109000</v>
      </c>
      <c r="F242" s="251">
        <v>109000</v>
      </c>
      <c r="G242" s="310">
        <v>109000</v>
      </c>
      <c r="H242" s="306">
        <f>G242-E242</f>
        <v>0</v>
      </c>
      <c r="I242" s="260">
        <v>109000</v>
      </c>
      <c r="J242" s="211">
        <v>109000</v>
      </c>
      <c r="M242" s="263"/>
    </row>
    <row r="243" spans="1:13" ht="14.1" customHeight="1" x14ac:dyDescent="0.25">
      <c r="A243" s="105" t="s">
        <v>469</v>
      </c>
      <c r="B243" s="141" t="s">
        <v>468</v>
      </c>
      <c r="C243" s="252">
        <f>SUM(C242)</f>
        <v>300000</v>
      </c>
      <c r="D243" s="252">
        <v>300000</v>
      </c>
      <c r="E243" s="253">
        <f>SUM(E242)</f>
        <v>109000</v>
      </c>
      <c r="F243" s="254"/>
      <c r="G243" s="307">
        <f>SUM(G242)</f>
        <v>109000</v>
      </c>
      <c r="H243" s="306">
        <f>G243-E243</f>
        <v>0</v>
      </c>
      <c r="I243" s="260">
        <f>SUM(I242)</f>
        <v>109000</v>
      </c>
      <c r="J243" s="211">
        <f>SUM(J242)</f>
        <v>109000</v>
      </c>
    </row>
    <row r="244" spans="1:13" ht="14.1" customHeight="1" x14ac:dyDescent="0.25">
      <c r="A244" s="105"/>
      <c r="B244" s="141"/>
      <c r="C244" s="254"/>
      <c r="D244" s="254"/>
      <c r="E244" s="259"/>
      <c r="F244" s="254"/>
      <c r="G244" s="306"/>
      <c r="H244" s="306"/>
      <c r="I244" s="260"/>
      <c r="J244" s="211"/>
    </row>
    <row r="245" spans="1:13" ht="14.1" customHeight="1" x14ac:dyDescent="0.25">
      <c r="A245" s="335"/>
      <c r="B245" s="343" t="s">
        <v>608</v>
      </c>
      <c r="C245" s="337">
        <f>C246-C9</f>
        <v>2821833</v>
      </c>
      <c r="D245" s="337">
        <f>D246-D9</f>
        <v>2609314</v>
      </c>
      <c r="E245" s="337">
        <f>E246-E9</f>
        <v>2470106</v>
      </c>
      <c r="F245" s="337"/>
      <c r="G245" s="306">
        <f>G246-G9</f>
        <v>3147643.08</v>
      </c>
      <c r="H245" s="306"/>
      <c r="I245" s="342">
        <f>I246-I9</f>
        <v>2112317</v>
      </c>
      <c r="J245" s="337">
        <f>J246-J9</f>
        <v>2246117</v>
      </c>
      <c r="M245" s="263"/>
    </row>
    <row r="246" spans="1:13" ht="14.1" customHeight="1" x14ac:dyDescent="0.25">
      <c r="A246" s="338"/>
      <c r="B246" s="339" t="s">
        <v>426</v>
      </c>
      <c r="C246" s="340">
        <f>SUM(C243,C240,C232,C229,C226,C223,C220,C216,C213,C207,C204,C201,C198,C193,C190,C187,C184,C181,C177,C172,C169,C166,C153,C148,C145,C142,C137,C132,C121,C116,C113,C108,C105,C89,C79,C70,C63,C58,C52,C44,C41,C37,C34,C17,C9)</f>
        <v>4262667</v>
      </c>
      <c r="D246" s="341">
        <f>SUM(D243,D240,D232,D229,D226,D223,D220,D216,D213,D207,D204,D201,D198,D193,D187,D190,D184,D181,D177,D172,D169,D166,D153,D148,D145,D142,D137,D132,D121,D116,D113,D108,D105,D89,D79,D70,D63,D58,D52,D44,D41,D37,D34,D17,D9)</f>
        <v>4187039</v>
      </c>
      <c r="E246" s="341">
        <f>SUM(E243,E240,E232,E229,E226,E223,E220,E216,E213,E207,E204,E201,E198,E193,E187,E190,E184,E181,E177,E172,E169,E166,E153,E148,E145,E142,E137,E132,E121,E116,E113,E108,E105,E89,E79,E70,E63,E58,E52,E44,E41,E37,E34,E17,E9)</f>
        <v>3753594</v>
      </c>
      <c r="F246" s="340"/>
      <c r="G246" s="313">
        <f>SUM(G243,G240,G232,G229,G226,G223,G220,G216,G213,G207,G204,G201,G198,G193,G187,G190,G184,G181,G177,G172,G169,G166,G153,G148,G145,G142,G137,G132,G121,G116,G113,G108,G105,G89,G79,G70,G63,G58,G52,G44,G41,G37,G34,G17,G9)</f>
        <v>3945865.08</v>
      </c>
      <c r="H246" s="307">
        <f>SUM(H243,H240,H232,H229,H226,H223,H220,H216,H213,H207,H204,H201,H198,H193,H187,H190,H184,H181,H177,H172,H169,H166,H153,H148,H145,H142,H137,H132,H121,H116,H113,H108,H105,H89,H79,H70,H63,H58,H52,H44,H41,H37,H34,H17,H9)</f>
        <v>192271.08000000007</v>
      </c>
      <c r="I246" s="341">
        <f>SUM(I243,I240,I232,I229,I226,I223,I220,I216,I213,I207,I204,I201,I198,I193,I187,I190,I184,I181,I177,I172,I169,I166,I153,I148,I145,I142,I137,I132,I121,I116,I113,I108,I105,I89,I79,I70,I63,I58,I52,I44,I41,I37,I34,I17,I9)</f>
        <v>2112317</v>
      </c>
      <c r="J246" s="340">
        <f>SUM(J243,J240,J232,J229,J226,J223,J220,J216,J213,J207,J204,J201,J198,J193,J187,J190,J184,J181,J177,J172,J169,J166,J153,J148,J145,J142,J137,J132,J121,J116,J113,J108,J105,J89,J79,J70,J63,J58,J52,J44,J41,J37,J34,J17,J9)</f>
        <v>2246117</v>
      </c>
    </row>
    <row r="247" spans="1:13" ht="14.1" customHeight="1" x14ac:dyDescent="0.25">
      <c r="F247" s="93"/>
    </row>
    <row r="248" spans="1:13" ht="14.1" customHeight="1" x14ac:dyDescent="0.25">
      <c r="B248" s="73"/>
      <c r="C248" s="73"/>
      <c r="D248" s="73"/>
      <c r="E248" s="73"/>
    </row>
    <row r="249" spans="1:13" ht="14.1" customHeight="1" thickBot="1" x14ac:dyDescent="0.3"/>
    <row r="250" spans="1:13" ht="14.1" customHeight="1" thickBot="1" x14ac:dyDescent="0.3">
      <c r="A250" s="379"/>
      <c r="B250" s="380" t="s">
        <v>614</v>
      </c>
      <c r="C250" s="381"/>
      <c r="D250" s="382"/>
      <c r="E250" s="382"/>
      <c r="F250" s="382"/>
      <c r="G250" s="382"/>
      <c r="H250" s="382"/>
      <c r="I250" s="383"/>
      <c r="J250" s="384"/>
    </row>
    <row r="251" spans="1:13" ht="14.1" customHeight="1" x14ac:dyDescent="0.25">
      <c r="A251" s="374"/>
      <c r="B251" s="375" t="s">
        <v>615</v>
      </c>
      <c r="C251" s="376"/>
      <c r="D251" s="377"/>
      <c r="E251" s="377"/>
      <c r="F251" s="377"/>
      <c r="G251" s="377">
        <f>'6511 Income'!J31</f>
        <v>2368140</v>
      </c>
      <c r="H251" s="377"/>
      <c r="I251" s="226"/>
      <c r="J251" s="378"/>
    </row>
    <row r="252" spans="1:13" ht="14.1" customHeight="1" x14ac:dyDescent="0.25">
      <c r="A252" s="365"/>
      <c r="B252" s="362" t="s">
        <v>616</v>
      </c>
      <c r="C252" s="119"/>
      <c r="D252" s="216"/>
      <c r="E252" s="216"/>
      <c r="F252" s="216"/>
      <c r="G252" s="216">
        <f>G245</f>
        <v>3147643.08</v>
      </c>
      <c r="H252" s="216"/>
      <c r="I252" s="211"/>
      <c r="J252" s="366"/>
    </row>
    <row r="253" spans="1:13" ht="14.1" customHeight="1" x14ac:dyDescent="0.25">
      <c r="A253" s="365"/>
      <c r="B253" s="362" t="s">
        <v>617</v>
      </c>
      <c r="C253" s="119"/>
      <c r="D253" s="216"/>
      <c r="E253" s="216"/>
      <c r="F253" s="216"/>
      <c r="G253" s="216">
        <f>SUM(G251-G252)</f>
        <v>-779503.08000000007</v>
      </c>
      <c r="H253" s="216"/>
      <c r="I253" s="211"/>
      <c r="J253" s="366"/>
    </row>
    <row r="254" spans="1:13" ht="14.1" customHeight="1" x14ac:dyDescent="0.25">
      <c r="A254" s="365"/>
      <c r="B254" s="119"/>
      <c r="C254" s="119"/>
      <c r="D254" s="119"/>
      <c r="E254" s="119"/>
      <c r="F254" s="119"/>
      <c r="G254" s="142"/>
      <c r="H254" s="216"/>
      <c r="I254" s="211"/>
      <c r="J254" s="366"/>
    </row>
    <row r="255" spans="1:13" ht="14.1" customHeight="1" x14ac:dyDescent="0.25">
      <c r="A255" s="365"/>
      <c r="B255" s="119"/>
      <c r="C255" s="119"/>
      <c r="D255" s="119"/>
      <c r="E255" s="119"/>
      <c r="F255" s="119"/>
      <c r="G255" s="142"/>
      <c r="H255" s="142"/>
      <c r="I255" s="211"/>
      <c r="J255" s="366"/>
    </row>
    <row r="256" spans="1:13" ht="14.1" customHeight="1" x14ac:dyDescent="0.25">
      <c r="A256" s="365"/>
      <c r="B256" s="363" t="s">
        <v>618</v>
      </c>
      <c r="C256" s="119"/>
      <c r="D256" s="119"/>
      <c r="E256" s="119"/>
      <c r="F256" s="119"/>
      <c r="G256" s="250">
        <f>'6511 Income'!J32</f>
        <v>3945865</v>
      </c>
      <c r="H256" s="142"/>
      <c r="I256" s="211"/>
      <c r="J256" s="366"/>
    </row>
    <row r="257" spans="1:10" ht="14.1" customHeight="1" x14ac:dyDescent="0.25">
      <c r="A257" s="365"/>
      <c r="B257" s="363" t="s">
        <v>619</v>
      </c>
      <c r="C257" s="119"/>
      <c r="D257" s="119"/>
      <c r="E257" s="119"/>
      <c r="F257" s="119"/>
      <c r="G257" s="250">
        <f>G246</f>
        <v>3945865.08</v>
      </c>
      <c r="H257" s="142"/>
      <c r="I257" s="211"/>
      <c r="J257" s="366"/>
    </row>
    <row r="258" spans="1:10" ht="14.1" customHeight="1" thickBot="1" x14ac:dyDescent="0.3">
      <c r="A258" s="367"/>
      <c r="B258" s="368" t="s">
        <v>620</v>
      </c>
      <c r="C258" s="369"/>
      <c r="D258" s="370"/>
      <c r="E258" s="370"/>
      <c r="F258" s="370"/>
      <c r="G258" s="370">
        <f>G4</f>
        <v>798222</v>
      </c>
      <c r="H258" s="371"/>
      <c r="I258" s="372"/>
      <c r="J258" s="373"/>
    </row>
  </sheetData>
  <phoneticPr fontId="18" type="noConversion"/>
  <pageMargins left="0.25" right="0.25" top="0.5" bottom="0.5" header="0.3" footer="0.3"/>
  <pageSetup scale="89" firstPageNumber="2" fitToHeight="0" orientation="landscape" useFirstPageNumber="1" r:id="rId1"/>
  <headerFooter>
    <oddFooter>&amp;C&amp;"Helvetica,Regular"&amp;12&amp;K000000&amp;P</oddFooter>
  </headerFooter>
  <ignoredErrors>
    <ignoredError sqref="H52 H58 H63 H243 H213 H207 H204 H201 H198 H193 H190 H187 H184 H17 H142 H132 H121 H116 H113 H105 H70 H44 H41 H34 H79 H89 H108 H145 H153 H166 H169 H172 H177 H181 H216 H220"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8E27-3715-4F02-A5B8-F5F6F94C59F8}">
  <sheetPr>
    <tabColor rgb="FF00B050"/>
  </sheetPr>
  <dimension ref="A1:IR15"/>
  <sheetViews>
    <sheetView workbookViewId="0">
      <selection activeCell="I26" sqref="I26"/>
    </sheetView>
  </sheetViews>
  <sheetFormatPr defaultColWidth="15.42578125" defaultRowHeight="12.75" x14ac:dyDescent="0.2"/>
  <cols>
    <col min="2" max="2" width="34.5703125" customWidth="1"/>
  </cols>
  <sheetData>
    <row r="1" spans="1:252" ht="32.450000000000003" customHeight="1" x14ac:dyDescent="0.2">
      <c r="A1" s="244" t="s">
        <v>33</v>
      </c>
      <c r="B1" s="244" t="s">
        <v>34</v>
      </c>
      <c r="C1" s="245" t="s">
        <v>127</v>
      </c>
      <c r="D1" s="246" t="s">
        <v>603</v>
      </c>
      <c r="E1" s="352" t="s">
        <v>602</v>
      </c>
      <c r="F1" s="352" t="s">
        <v>601</v>
      </c>
      <c r="G1" s="353" t="s">
        <v>590</v>
      </c>
      <c r="H1" s="57"/>
      <c r="I1" s="57"/>
      <c r="J1" s="57"/>
      <c r="K1" s="57"/>
      <c r="L1" s="57"/>
      <c r="M1" s="57"/>
      <c r="N1" s="57"/>
      <c r="O1" s="57"/>
      <c r="P1" s="57"/>
      <c r="Q1" s="87"/>
      <c r="R1" s="8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row>
    <row r="2" spans="1:252" ht="15" customHeight="1" x14ac:dyDescent="0.2">
      <c r="A2" s="94"/>
      <c r="B2" s="94"/>
      <c r="C2" s="94"/>
      <c r="D2" s="94"/>
      <c r="E2" s="94"/>
      <c r="F2" s="291"/>
      <c r="G2" s="94"/>
      <c r="H2" s="57"/>
      <c r="I2" s="57"/>
      <c r="J2" s="57"/>
      <c r="K2" s="57"/>
      <c r="L2" s="57"/>
      <c r="M2" s="57"/>
      <c r="N2" s="57"/>
      <c r="O2" s="57"/>
      <c r="P2" s="57"/>
      <c r="Q2" s="87"/>
      <c r="R2" s="8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row>
    <row r="3" spans="1:252" ht="15" customHeight="1" x14ac:dyDescent="0.25">
      <c r="A3" s="95" t="s">
        <v>191</v>
      </c>
      <c r="B3" s="96"/>
      <c r="C3" s="97"/>
      <c r="D3" s="97"/>
      <c r="E3" s="97"/>
      <c r="F3" s="292"/>
      <c r="G3" s="102"/>
      <c r="H3" s="57"/>
      <c r="I3" s="57"/>
      <c r="J3" s="57"/>
      <c r="K3" s="57"/>
      <c r="L3" s="57"/>
      <c r="M3" s="57"/>
      <c r="N3" s="57"/>
      <c r="O3" s="57"/>
      <c r="P3" s="57"/>
      <c r="Q3" s="87"/>
      <c r="R3" s="8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row>
    <row r="4" spans="1:252" ht="15" customHeight="1" x14ac:dyDescent="0.25">
      <c r="A4" s="96" t="s">
        <v>314</v>
      </c>
      <c r="B4" s="98" t="s">
        <v>9</v>
      </c>
      <c r="C4" s="99">
        <v>0</v>
      </c>
      <c r="D4" s="99">
        <v>0</v>
      </c>
      <c r="E4" s="99">
        <v>300000</v>
      </c>
      <c r="F4" s="293">
        <v>300000</v>
      </c>
      <c r="G4" s="294">
        <f>F4-E4</f>
        <v>0</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row>
    <row r="5" spans="1:252" ht="12.6" customHeight="1" x14ac:dyDescent="0.25">
      <c r="A5" s="96" t="s">
        <v>323</v>
      </c>
      <c r="B5" s="98" t="s">
        <v>6</v>
      </c>
      <c r="C5" s="99">
        <v>0</v>
      </c>
      <c r="D5" s="99">
        <v>0</v>
      </c>
      <c r="E5" s="99">
        <v>0</v>
      </c>
      <c r="F5" s="293">
        <v>0</v>
      </c>
      <c r="G5" s="294">
        <f>F5-E5</f>
        <v>0</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row>
    <row r="6" spans="1:252" ht="13.7" customHeight="1" x14ac:dyDescent="0.25">
      <c r="A6" s="96" t="s">
        <v>328</v>
      </c>
      <c r="B6" s="98" t="s">
        <v>31</v>
      </c>
      <c r="C6" s="99">
        <v>0</v>
      </c>
      <c r="D6" s="99">
        <v>300000</v>
      </c>
      <c r="E6" s="99">
        <v>109000</v>
      </c>
      <c r="F6" s="293">
        <v>109000</v>
      </c>
      <c r="G6" s="294">
        <f>F6-E6</f>
        <v>0</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row>
    <row r="7" spans="1:252" ht="15" x14ac:dyDescent="0.25">
      <c r="A7" s="348"/>
      <c r="B7" s="349" t="s">
        <v>471</v>
      </c>
      <c r="C7" s="350">
        <f>SUM(C4:C6)</f>
        <v>0</v>
      </c>
      <c r="D7" s="350">
        <f>SUM(D5:D6)</f>
        <v>300000</v>
      </c>
      <c r="E7" s="350">
        <f>SUM(E4:E6)</f>
        <v>409000</v>
      </c>
      <c r="F7" s="351">
        <f>SUM(F4:F6)</f>
        <v>409000</v>
      </c>
      <c r="G7" s="331">
        <f>F7-E7</f>
        <v>0</v>
      </c>
    </row>
    <row r="8" spans="1:252" x14ac:dyDescent="0.2">
      <c r="A8" s="96"/>
      <c r="B8" s="96"/>
      <c r="C8" s="96"/>
      <c r="D8" s="96"/>
      <c r="E8" s="96"/>
      <c r="F8" s="276"/>
      <c r="G8" s="102"/>
    </row>
    <row r="9" spans="1:252" x14ac:dyDescent="0.2">
      <c r="A9" s="94"/>
      <c r="B9" s="94"/>
      <c r="C9" s="94"/>
      <c r="D9" s="94"/>
      <c r="E9" s="94"/>
      <c r="F9" s="291"/>
      <c r="G9" s="94"/>
    </row>
    <row r="10" spans="1:252" ht="15" x14ac:dyDescent="0.25">
      <c r="A10" s="95" t="s">
        <v>442</v>
      </c>
      <c r="B10" s="96"/>
      <c r="C10" s="97"/>
      <c r="D10" s="97"/>
      <c r="E10" s="97"/>
      <c r="F10" s="292"/>
      <c r="G10" s="102"/>
    </row>
    <row r="11" spans="1:252" ht="15" x14ac:dyDescent="0.25">
      <c r="A11" s="100" t="s">
        <v>445</v>
      </c>
      <c r="B11" s="98" t="s">
        <v>444</v>
      </c>
      <c r="C11" s="99">
        <v>0</v>
      </c>
      <c r="D11" s="99">
        <v>300000</v>
      </c>
      <c r="E11" s="99">
        <v>109000</v>
      </c>
      <c r="F11" s="99">
        <v>109000</v>
      </c>
      <c r="G11" s="294">
        <f>F11-E11</f>
        <v>0</v>
      </c>
    </row>
    <row r="12" spans="1:252" ht="15" x14ac:dyDescent="0.25">
      <c r="A12" s="100" t="s">
        <v>446</v>
      </c>
      <c r="B12" s="98" t="s">
        <v>447</v>
      </c>
      <c r="C12" s="99">
        <v>0</v>
      </c>
      <c r="D12" s="99">
        <v>0</v>
      </c>
      <c r="E12" s="99">
        <v>0</v>
      </c>
      <c r="F12" s="99">
        <v>0</v>
      </c>
      <c r="G12" s="294">
        <f>F12-E12</f>
        <v>0</v>
      </c>
    </row>
    <row r="13" spans="1:252" ht="15" x14ac:dyDescent="0.25">
      <c r="A13" s="100" t="s">
        <v>449</v>
      </c>
      <c r="B13" s="98" t="s">
        <v>448</v>
      </c>
      <c r="C13" s="99">
        <v>0</v>
      </c>
      <c r="D13" s="99">
        <v>0</v>
      </c>
      <c r="E13" s="99">
        <v>300000</v>
      </c>
      <c r="F13" s="99">
        <v>300000</v>
      </c>
      <c r="G13" s="294">
        <f>F13-E13</f>
        <v>0</v>
      </c>
    </row>
    <row r="14" spans="1:252" ht="15" x14ac:dyDescent="0.25">
      <c r="A14" s="100" t="s">
        <v>450</v>
      </c>
      <c r="B14" s="98" t="s">
        <v>451</v>
      </c>
      <c r="C14" s="99">
        <v>0</v>
      </c>
      <c r="D14" s="99">
        <v>0</v>
      </c>
      <c r="E14" s="99">
        <v>0</v>
      </c>
      <c r="F14" s="99">
        <v>0</v>
      </c>
      <c r="G14" s="294">
        <f>F14-E14</f>
        <v>0</v>
      </c>
    </row>
    <row r="15" spans="1:252" ht="15" x14ac:dyDescent="0.25">
      <c r="A15" s="344"/>
      <c r="B15" s="336" t="s">
        <v>443</v>
      </c>
      <c r="C15" s="345">
        <f>SUM(C11:C13)</f>
        <v>0</v>
      </c>
      <c r="D15" s="345">
        <f>SUM(D11:D13)</f>
        <v>300000</v>
      </c>
      <c r="E15" s="346">
        <f>SUM(E11:E14)</f>
        <v>409000</v>
      </c>
      <c r="F15" s="346">
        <f>SUM(F11:F14)</f>
        <v>409000</v>
      </c>
      <c r="G15" s="347">
        <f>F15-E15</f>
        <v>0</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347F1-D218-4B59-8039-973A0D33D8FC}">
  <sheetPr>
    <tabColor rgb="FFC00000"/>
  </sheetPr>
  <dimension ref="A1:G291"/>
  <sheetViews>
    <sheetView topLeftCell="A7" workbookViewId="0">
      <selection activeCell="H288" sqref="H288"/>
    </sheetView>
  </sheetViews>
  <sheetFormatPr defaultColWidth="12.42578125" defaultRowHeight="15" x14ac:dyDescent="0.25"/>
  <cols>
    <col min="1" max="1" width="21.7109375" style="72" customWidth="1"/>
    <col min="2" max="2" width="41.28515625" style="72" bestFit="1" customWidth="1"/>
    <col min="3" max="3" width="12.42578125" style="418"/>
    <col min="4" max="4" width="12.42578125" style="355"/>
    <col min="5" max="16384" width="12.42578125" style="73"/>
  </cols>
  <sheetData>
    <row r="1" spans="1:6" ht="45" x14ac:dyDescent="0.25">
      <c r="A1" s="390"/>
      <c r="B1" s="391" t="s">
        <v>1</v>
      </c>
      <c r="C1" s="392" t="s">
        <v>588</v>
      </c>
      <c r="D1" s="393" t="s">
        <v>613</v>
      </c>
    </row>
    <row r="2" spans="1:6" x14ac:dyDescent="0.25">
      <c r="A2" s="385" t="s">
        <v>453</v>
      </c>
      <c r="B2" s="394"/>
      <c r="C2" s="142"/>
      <c r="D2" s="250"/>
    </row>
    <row r="3" spans="1:6" x14ac:dyDescent="0.25">
      <c r="A3" s="395"/>
      <c r="B3" s="105"/>
      <c r="C3" s="142"/>
      <c r="D3" s="250"/>
    </row>
    <row r="4" spans="1:6" x14ac:dyDescent="0.25">
      <c r="A4" s="105" t="s">
        <v>314</v>
      </c>
      <c r="B4" s="106" t="s">
        <v>333</v>
      </c>
      <c r="C4" s="250">
        <v>1577725</v>
      </c>
      <c r="D4" s="250">
        <v>837522</v>
      </c>
    </row>
    <row r="5" spans="1:6" x14ac:dyDescent="0.25">
      <c r="A5" s="107" t="s">
        <v>315</v>
      </c>
      <c r="B5" s="98" t="s">
        <v>119</v>
      </c>
      <c r="C5" s="250">
        <v>1588000</v>
      </c>
      <c r="D5" s="250">
        <v>1610000</v>
      </c>
    </row>
    <row r="6" spans="1:6" x14ac:dyDescent="0.25">
      <c r="A6" s="107" t="s">
        <v>316</v>
      </c>
      <c r="B6" s="98" t="s">
        <v>208</v>
      </c>
      <c r="C6" s="250">
        <v>12000</v>
      </c>
      <c r="D6" s="250">
        <v>0</v>
      </c>
    </row>
    <row r="7" spans="1:6" x14ac:dyDescent="0.25">
      <c r="A7" s="107" t="s">
        <v>317</v>
      </c>
      <c r="B7" s="98" t="s">
        <v>121</v>
      </c>
      <c r="C7" s="396">
        <v>60000</v>
      </c>
      <c r="D7" s="250">
        <v>110000</v>
      </c>
      <c r="F7" s="397"/>
    </row>
    <row r="8" spans="1:6" x14ac:dyDescent="0.25">
      <c r="A8" s="107" t="s">
        <v>318</v>
      </c>
      <c r="B8" s="98" t="s">
        <v>122</v>
      </c>
      <c r="C8" s="250">
        <v>72000</v>
      </c>
      <c r="D8" s="255">
        <v>72000</v>
      </c>
    </row>
    <row r="9" spans="1:6" x14ac:dyDescent="0.25">
      <c r="A9" s="107" t="s">
        <v>319</v>
      </c>
      <c r="B9" s="98" t="s">
        <v>123</v>
      </c>
      <c r="C9" s="250">
        <v>1260</v>
      </c>
      <c r="D9" s="250">
        <v>1260</v>
      </c>
    </row>
    <row r="10" spans="1:6" x14ac:dyDescent="0.25">
      <c r="A10" s="107" t="s">
        <v>320</v>
      </c>
      <c r="B10" s="98" t="s">
        <v>124</v>
      </c>
      <c r="C10" s="250">
        <v>400</v>
      </c>
      <c r="D10" s="250">
        <v>400</v>
      </c>
    </row>
    <row r="11" spans="1:6" x14ac:dyDescent="0.25">
      <c r="A11" s="107" t="s">
        <v>334</v>
      </c>
      <c r="B11" s="98" t="s">
        <v>336</v>
      </c>
      <c r="C11" s="250">
        <v>9300</v>
      </c>
      <c r="D11" s="250">
        <v>9300</v>
      </c>
    </row>
    <row r="12" spans="1:6" x14ac:dyDescent="0.25">
      <c r="A12" s="107" t="s">
        <v>335</v>
      </c>
      <c r="B12" s="98" t="s">
        <v>337</v>
      </c>
      <c r="C12" s="250">
        <v>75</v>
      </c>
      <c r="D12" s="250">
        <v>75</v>
      </c>
    </row>
    <row r="13" spans="1:6" x14ac:dyDescent="0.25">
      <c r="A13" s="107" t="s">
        <v>321</v>
      </c>
      <c r="B13" s="98" t="s">
        <v>120</v>
      </c>
      <c r="C13" s="250">
        <v>15000</v>
      </c>
      <c r="D13" s="250">
        <v>15000</v>
      </c>
    </row>
    <row r="14" spans="1:6" x14ac:dyDescent="0.25">
      <c r="A14" s="107" t="s">
        <v>322</v>
      </c>
      <c r="B14" s="98" t="s">
        <v>118</v>
      </c>
      <c r="C14" s="250">
        <v>400000</v>
      </c>
      <c r="D14" s="250">
        <v>420000</v>
      </c>
      <c r="F14" s="397"/>
    </row>
    <row r="15" spans="1:6" x14ac:dyDescent="0.25">
      <c r="A15" s="107" t="s">
        <v>338</v>
      </c>
      <c r="B15" s="98" t="s">
        <v>339</v>
      </c>
      <c r="C15" s="250">
        <v>0</v>
      </c>
      <c r="D15" s="250">
        <v>0</v>
      </c>
    </row>
    <row r="16" spans="1:6" x14ac:dyDescent="0.25">
      <c r="A16" s="105" t="s">
        <v>340</v>
      </c>
      <c r="B16" s="98" t="s">
        <v>341</v>
      </c>
      <c r="C16" s="250">
        <v>0</v>
      </c>
      <c r="D16" s="250">
        <v>0</v>
      </c>
    </row>
    <row r="17" spans="1:4" x14ac:dyDescent="0.25">
      <c r="A17" s="107" t="s">
        <v>323</v>
      </c>
      <c r="B17" s="98" t="s">
        <v>6</v>
      </c>
      <c r="C17" s="250">
        <v>160</v>
      </c>
      <c r="D17" s="250">
        <v>0</v>
      </c>
    </row>
    <row r="18" spans="1:4" x14ac:dyDescent="0.25">
      <c r="A18" s="107" t="s">
        <v>342</v>
      </c>
      <c r="B18" s="98" t="s">
        <v>343</v>
      </c>
      <c r="C18" s="250">
        <v>0</v>
      </c>
      <c r="D18" s="250">
        <v>0</v>
      </c>
    </row>
    <row r="19" spans="1:4" x14ac:dyDescent="0.25">
      <c r="A19" s="107" t="s">
        <v>344</v>
      </c>
      <c r="B19" s="98" t="s">
        <v>345</v>
      </c>
      <c r="C19" s="250">
        <v>0</v>
      </c>
      <c r="D19" s="250">
        <v>0</v>
      </c>
    </row>
    <row r="20" spans="1:4" x14ac:dyDescent="0.25">
      <c r="A20" s="107" t="s">
        <v>324</v>
      </c>
      <c r="B20" s="98" t="s">
        <v>30</v>
      </c>
      <c r="C20" s="250">
        <v>0</v>
      </c>
      <c r="D20" s="250">
        <v>0</v>
      </c>
    </row>
    <row r="21" spans="1:4" x14ac:dyDescent="0.25">
      <c r="A21" s="107" t="s">
        <v>346</v>
      </c>
      <c r="B21" s="98" t="s">
        <v>347</v>
      </c>
      <c r="C21" s="250">
        <v>25000</v>
      </c>
      <c r="D21" s="250">
        <v>0</v>
      </c>
    </row>
    <row r="22" spans="1:4" x14ac:dyDescent="0.25">
      <c r="A22" s="107" t="s">
        <v>348</v>
      </c>
      <c r="B22" s="98" t="s">
        <v>349</v>
      </c>
      <c r="C22" s="250">
        <v>0</v>
      </c>
      <c r="D22" s="250">
        <v>0</v>
      </c>
    </row>
    <row r="23" spans="1:4" x14ac:dyDescent="0.25">
      <c r="A23" s="107" t="s">
        <v>325</v>
      </c>
      <c r="B23" s="98" t="s">
        <v>125</v>
      </c>
      <c r="C23" s="250">
        <v>0</v>
      </c>
      <c r="D23" s="250">
        <v>0</v>
      </c>
    </row>
    <row r="24" spans="1:4" x14ac:dyDescent="0.25">
      <c r="A24" s="107" t="s">
        <v>326</v>
      </c>
      <c r="B24" s="98" t="s">
        <v>126</v>
      </c>
      <c r="C24" s="250">
        <v>160000</v>
      </c>
      <c r="D24" s="250">
        <v>165000</v>
      </c>
    </row>
    <row r="25" spans="1:4" x14ac:dyDescent="0.25">
      <c r="A25" s="107" t="s">
        <v>350</v>
      </c>
      <c r="B25" s="98" t="s">
        <v>351</v>
      </c>
      <c r="C25" s="250">
        <v>0</v>
      </c>
      <c r="D25" s="250">
        <v>0</v>
      </c>
    </row>
    <row r="26" spans="1:4" x14ac:dyDescent="0.25">
      <c r="A26" s="107" t="s">
        <v>352</v>
      </c>
      <c r="B26" s="98" t="s">
        <v>353</v>
      </c>
      <c r="C26" s="250">
        <v>0</v>
      </c>
      <c r="D26" s="250">
        <v>0</v>
      </c>
    </row>
    <row r="27" spans="1:4" x14ac:dyDescent="0.25">
      <c r="A27" s="395" t="s">
        <v>327</v>
      </c>
      <c r="B27" s="98" t="s">
        <v>207</v>
      </c>
      <c r="C27" s="250">
        <v>14945</v>
      </c>
      <c r="D27" s="250">
        <v>0</v>
      </c>
    </row>
    <row r="28" spans="1:4" x14ac:dyDescent="0.25">
      <c r="A28" s="395" t="s">
        <v>354</v>
      </c>
      <c r="B28" s="98" t="s">
        <v>439</v>
      </c>
      <c r="C28" s="250">
        <v>10000</v>
      </c>
      <c r="D28" s="250">
        <v>5000</v>
      </c>
    </row>
    <row r="29" spans="1:4" x14ac:dyDescent="0.25">
      <c r="A29" s="395"/>
      <c r="B29" s="98"/>
      <c r="C29" s="250"/>
      <c r="D29" s="250"/>
    </row>
    <row r="30" spans="1:4" x14ac:dyDescent="0.25">
      <c r="A30" s="398"/>
      <c r="B30" s="334" t="s">
        <v>607</v>
      </c>
      <c r="C30" s="399">
        <f>C31-C4</f>
        <v>2368140</v>
      </c>
      <c r="D30" s="250">
        <f>D31-D4</f>
        <v>2408035</v>
      </c>
    </row>
    <row r="31" spans="1:4" x14ac:dyDescent="0.25">
      <c r="A31" s="400"/>
      <c r="B31" s="401" t="s">
        <v>425</v>
      </c>
      <c r="C31" s="250">
        <f>SUM(C4:C28)</f>
        <v>3945865</v>
      </c>
      <c r="D31" s="250">
        <f>SUM(D4:D28)</f>
        <v>3245557</v>
      </c>
    </row>
    <row r="32" spans="1:4" x14ac:dyDescent="0.25">
      <c r="A32" s="105"/>
      <c r="B32" s="105"/>
      <c r="C32" s="137"/>
      <c r="D32" s="250"/>
    </row>
    <row r="33" spans="1:6" x14ac:dyDescent="0.25">
      <c r="A33" s="119"/>
      <c r="B33" s="119"/>
      <c r="C33" s="137"/>
      <c r="D33" s="250"/>
    </row>
    <row r="34" spans="1:6" x14ac:dyDescent="0.25">
      <c r="A34" s="119"/>
      <c r="B34" s="119"/>
      <c r="C34" s="137"/>
      <c r="D34" s="250"/>
    </row>
    <row r="35" spans="1:6" ht="45" x14ac:dyDescent="0.25">
      <c r="A35" s="244" t="s">
        <v>33</v>
      </c>
      <c r="B35" s="244" t="s">
        <v>34</v>
      </c>
      <c r="C35" s="356" t="s">
        <v>594</v>
      </c>
      <c r="D35" s="402" t="s">
        <v>613</v>
      </c>
    </row>
    <row r="36" spans="1:6" x14ac:dyDescent="0.25">
      <c r="A36" s="386" t="s">
        <v>37</v>
      </c>
      <c r="B36" s="387"/>
      <c r="C36" s="142"/>
      <c r="D36" s="250"/>
    </row>
    <row r="37" spans="1:6" x14ac:dyDescent="0.25">
      <c r="A37" s="105"/>
      <c r="B37" s="117"/>
      <c r="C37" s="118"/>
      <c r="D37" s="250"/>
    </row>
    <row r="38" spans="1:6" x14ac:dyDescent="0.25">
      <c r="A38" s="120" t="s">
        <v>428</v>
      </c>
      <c r="B38" s="98" t="s">
        <v>429</v>
      </c>
      <c r="C38" s="355">
        <v>798222</v>
      </c>
      <c r="D38" s="250">
        <v>856687</v>
      </c>
      <c r="E38" s="263"/>
      <c r="F38" s="263"/>
    </row>
    <row r="39" spans="1:6" x14ac:dyDescent="0.25">
      <c r="A39" s="120" t="s">
        <v>430</v>
      </c>
      <c r="B39" s="98" t="s">
        <v>433</v>
      </c>
      <c r="C39" s="250"/>
      <c r="D39" s="250"/>
    </row>
    <row r="40" spans="1:6" x14ac:dyDescent="0.25">
      <c r="A40" s="120" t="s">
        <v>431</v>
      </c>
      <c r="B40" s="98" t="s">
        <v>434</v>
      </c>
      <c r="C40" s="250"/>
      <c r="D40" s="250"/>
    </row>
    <row r="41" spans="1:6" x14ac:dyDescent="0.25">
      <c r="A41" s="120" t="s">
        <v>432</v>
      </c>
      <c r="B41" s="98" t="s">
        <v>435</v>
      </c>
      <c r="C41" s="250"/>
      <c r="D41" s="250"/>
    </row>
    <row r="42" spans="1:6" x14ac:dyDescent="0.25">
      <c r="A42" s="120" t="s">
        <v>436</v>
      </c>
      <c r="B42" s="98" t="s">
        <v>437</v>
      </c>
      <c r="C42" s="250"/>
      <c r="D42" s="250"/>
    </row>
    <row r="43" spans="1:6" x14ac:dyDescent="0.25">
      <c r="A43" s="105"/>
      <c r="B43" s="117"/>
      <c r="C43" s="252">
        <f>SUM(C38:C42)</f>
        <v>798222</v>
      </c>
      <c r="D43" s="252">
        <f>SUM(D38:D42)</f>
        <v>856687</v>
      </c>
    </row>
    <row r="44" spans="1:6" x14ac:dyDescent="0.25">
      <c r="A44" s="105"/>
      <c r="B44" s="117"/>
      <c r="C44" s="250"/>
      <c r="D44" s="250"/>
    </row>
    <row r="45" spans="1:6" x14ac:dyDescent="0.25">
      <c r="A45" s="105" t="s">
        <v>267</v>
      </c>
      <c r="B45" s="121" t="s">
        <v>454</v>
      </c>
      <c r="C45" s="250">
        <v>105000</v>
      </c>
      <c r="D45" s="250">
        <v>120000</v>
      </c>
    </row>
    <row r="46" spans="1:6" x14ac:dyDescent="0.25">
      <c r="A46" s="105" t="s">
        <v>268</v>
      </c>
      <c r="B46" s="121" t="s">
        <v>455</v>
      </c>
      <c r="C46" s="250">
        <v>53000</v>
      </c>
      <c r="D46" s="250">
        <v>55000</v>
      </c>
    </row>
    <row r="47" spans="1:6" x14ac:dyDescent="0.25">
      <c r="A47" s="105" t="s">
        <v>269</v>
      </c>
      <c r="B47" s="122" t="s">
        <v>427</v>
      </c>
      <c r="C47" s="250">
        <v>7000</v>
      </c>
      <c r="D47" s="250">
        <v>7000</v>
      </c>
    </row>
    <row r="48" spans="1:6" x14ac:dyDescent="0.25">
      <c r="A48" s="105" t="s">
        <v>270</v>
      </c>
      <c r="B48" s="121" t="s">
        <v>131</v>
      </c>
      <c r="C48" s="250">
        <v>23750</v>
      </c>
      <c r="D48" s="250">
        <v>0</v>
      </c>
    </row>
    <row r="49" spans="1:5" x14ac:dyDescent="0.25">
      <c r="A49" s="105" t="s">
        <v>271</v>
      </c>
      <c r="B49" s="121" t="s">
        <v>132</v>
      </c>
      <c r="C49" s="250">
        <v>51000</v>
      </c>
      <c r="D49" s="250">
        <v>53000</v>
      </c>
    </row>
    <row r="50" spans="1:5" x14ac:dyDescent="0.25">
      <c r="A50" s="105" t="s">
        <v>329</v>
      </c>
      <c r="B50" s="121" t="s">
        <v>196</v>
      </c>
      <c r="C50" s="250">
        <v>0</v>
      </c>
      <c r="D50" s="250">
        <v>0</v>
      </c>
    </row>
    <row r="51" spans="1:5" x14ac:dyDescent="0.25">
      <c r="A51" s="105"/>
      <c r="B51" s="121"/>
      <c r="C51" s="252">
        <f>SUM(C45:C50)</f>
        <v>239750</v>
      </c>
      <c r="D51" s="252">
        <f>SUM(D45:D50)</f>
        <v>235000</v>
      </c>
    </row>
    <row r="52" spans="1:5" x14ac:dyDescent="0.25">
      <c r="A52" s="105"/>
      <c r="B52" s="121"/>
      <c r="C52" s="250"/>
      <c r="D52" s="250"/>
    </row>
    <row r="53" spans="1:5" x14ac:dyDescent="0.25">
      <c r="A53" s="105" t="s">
        <v>272</v>
      </c>
      <c r="B53" s="121" t="s">
        <v>136</v>
      </c>
      <c r="C53" s="250">
        <v>20000</v>
      </c>
      <c r="D53" s="250">
        <v>22050</v>
      </c>
      <c r="E53" s="397"/>
    </row>
    <row r="54" spans="1:5" x14ac:dyDescent="0.25">
      <c r="A54" s="105" t="s">
        <v>273</v>
      </c>
      <c r="B54" s="121" t="s">
        <v>139</v>
      </c>
      <c r="C54" s="250">
        <v>1700</v>
      </c>
      <c r="D54" s="250">
        <v>1874.25</v>
      </c>
      <c r="E54" s="397"/>
    </row>
    <row r="55" spans="1:5" x14ac:dyDescent="0.25">
      <c r="A55" s="105" t="s">
        <v>274</v>
      </c>
      <c r="B55" s="121" t="s">
        <v>145</v>
      </c>
      <c r="C55" s="250">
        <v>29000</v>
      </c>
      <c r="D55" s="250">
        <v>31972.5</v>
      </c>
      <c r="E55" s="397"/>
    </row>
    <row r="56" spans="1:5" x14ac:dyDescent="0.25">
      <c r="A56" s="105" t="s">
        <v>275</v>
      </c>
      <c r="B56" s="121" t="s">
        <v>144</v>
      </c>
      <c r="C56" s="250">
        <v>100</v>
      </c>
      <c r="D56" s="250">
        <v>110.25</v>
      </c>
      <c r="E56" s="397"/>
    </row>
    <row r="57" spans="1:5" x14ac:dyDescent="0.25">
      <c r="A57" s="105" t="s">
        <v>276</v>
      </c>
      <c r="B57" s="121" t="s">
        <v>192</v>
      </c>
      <c r="C57" s="250">
        <v>0</v>
      </c>
      <c r="D57" s="250">
        <v>0</v>
      </c>
      <c r="E57" s="397"/>
    </row>
    <row r="58" spans="1:5" x14ac:dyDescent="0.25">
      <c r="A58" s="105" t="s">
        <v>277</v>
      </c>
      <c r="B58" s="121" t="s">
        <v>148</v>
      </c>
      <c r="C58" s="250">
        <v>34700</v>
      </c>
      <c r="D58" s="250">
        <v>38256.75</v>
      </c>
      <c r="E58" s="397"/>
    </row>
    <row r="59" spans="1:5" x14ac:dyDescent="0.25">
      <c r="A59" s="105" t="s">
        <v>278</v>
      </c>
      <c r="B59" s="121" t="s">
        <v>147</v>
      </c>
      <c r="C59" s="250">
        <v>3600</v>
      </c>
      <c r="D59" s="250">
        <v>3969</v>
      </c>
      <c r="E59" s="397"/>
    </row>
    <row r="60" spans="1:5" x14ac:dyDescent="0.25">
      <c r="A60" s="123" t="s">
        <v>598</v>
      </c>
      <c r="B60" s="124" t="s">
        <v>146</v>
      </c>
      <c r="C60" s="250">
        <v>6000</v>
      </c>
      <c r="D60" s="250">
        <v>6615</v>
      </c>
      <c r="E60" s="397"/>
    </row>
    <row r="61" spans="1:5" x14ac:dyDescent="0.25">
      <c r="A61" s="105" t="s">
        <v>355</v>
      </c>
      <c r="B61" s="124" t="s">
        <v>356</v>
      </c>
      <c r="C61" s="250">
        <v>0</v>
      </c>
      <c r="D61" s="250">
        <v>0</v>
      </c>
      <c r="E61" s="397"/>
    </row>
    <row r="62" spans="1:5" x14ac:dyDescent="0.25">
      <c r="A62" s="105" t="s">
        <v>279</v>
      </c>
      <c r="B62" s="121" t="s">
        <v>149</v>
      </c>
      <c r="C62" s="250">
        <v>10800</v>
      </c>
      <c r="D62" s="250">
        <v>11907</v>
      </c>
      <c r="E62" s="397"/>
    </row>
    <row r="63" spans="1:5" x14ac:dyDescent="0.25">
      <c r="A63" s="105" t="s">
        <v>280</v>
      </c>
      <c r="B63" s="121" t="s">
        <v>203</v>
      </c>
      <c r="C63" s="250">
        <v>300</v>
      </c>
      <c r="D63" s="250">
        <v>330.75</v>
      </c>
      <c r="E63" s="397"/>
    </row>
    <row r="64" spans="1:5" x14ac:dyDescent="0.25">
      <c r="A64" s="105" t="s">
        <v>281</v>
      </c>
      <c r="B64" s="125" t="s">
        <v>150</v>
      </c>
      <c r="C64" s="199">
        <v>0</v>
      </c>
      <c r="D64" s="199">
        <v>0</v>
      </c>
      <c r="E64" s="397"/>
    </row>
    <row r="65" spans="1:5" x14ac:dyDescent="0.25">
      <c r="A65" s="105" t="s">
        <v>282</v>
      </c>
      <c r="B65" s="121" t="s">
        <v>151</v>
      </c>
      <c r="C65" s="250">
        <v>6100</v>
      </c>
      <c r="D65" s="250">
        <v>6725.25</v>
      </c>
      <c r="E65" s="397"/>
    </row>
    <row r="66" spans="1:5" x14ac:dyDescent="0.25">
      <c r="A66" s="105" t="s">
        <v>330</v>
      </c>
      <c r="B66" s="121" t="s">
        <v>204</v>
      </c>
      <c r="C66" s="250">
        <v>325</v>
      </c>
      <c r="D66" s="250">
        <v>358.3125</v>
      </c>
      <c r="E66" s="397"/>
    </row>
    <row r="67" spans="1:5" x14ac:dyDescent="0.25">
      <c r="A67" s="105" t="s">
        <v>357</v>
      </c>
      <c r="B67" s="121" t="s">
        <v>358</v>
      </c>
      <c r="C67" s="250">
        <v>0</v>
      </c>
      <c r="D67" s="250">
        <v>0</v>
      </c>
    </row>
    <row r="68" spans="1:5" x14ac:dyDescent="0.25">
      <c r="A68" s="105"/>
      <c r="B68" s="121"/>
      <c r="C68" s="252">
        <f>SUM(C53:C67)</f>
        <v>112625</v>
      </c>
      <c r="D68" s="252">
        <f>SUM(D53:D67)</f>
        <v>124169.0625</v>
      </c>
    </row>
    <row r="69" spans="1:5" x14ac:dyDescent="0.25">
      <c r="A69" s="105"/>
      <c r="B69" s="121"/>
      <c r="C69" s="250"/>
      <c r="D69" s="250"/>
    </row>
    <row r="70" spans="1:5" x14ac:dyDescent="0.25">
      <c r="A70" s="105" t="s">
        <v>359</v>
      </c>
      <c r="B70" s="121" t="s">
        <v>458</v>
      </c>
      <c r="C70" s="250">
        <v>0</v>
      </c>
      <c r="D70" s="250">
        <v>0</v>
      </c>
    </row>
    <row r="71" spans="1:5" x14ac:dyDescent="0.25">
      <c r="A71" s="105"/>
      <c r="B71" s="121"/>
      <c r="C71" s="250">
        <v>0</v>
      </c>
      <c r="D71" s="250">
        <v>0</v>
      </c>
    </row>
    <row r="72" spans="1:5" x14ac:dyDescent="0.25">
      <c r="A72" s="105"/>
      <c r="B72" s="121"/>
      <c r="C72" s="250"/>
      <c r="D72" s="250"/>
    </row>
    <row r="73" spans="1:5" x14ac:dyDescent="0.25">
      <c r="A73" s="126" t="s">
        <v>210</v>
      </c>
      <c r="B73" s="127" t="s">
        <v>40</v>
      </c>
      <c r="C73" s="250">
        <v>5000</v>
      </c>
      <c r="D73" s="250">
        <v>5000</v>
      </c>
    </row>
    <row r="74" spans="1:5" x14ac:dyDescent="0.25">
      <c r="A74" s="126" t="s">
        <v>209</v>
      </c>
      <c r="B74" s="128" t="s">
        <v>164</v>
      </c>
      <c r="C74" s="250">
        <v>3000</v>
      </c>
      <c r="D74" s="250">
        <v>3000</v>
      </c>
    </row>
    <row r="75" spans="1:5" x14ac:dyDescent="0.25">
      <c r="A75" s="126"/>
      <c r="B75" s="128"/>
      <c r="C75" s="252">
        <f>SUM(C73:C74)</f>
        <v>8000</v>
      </c>
      <c r="D75" s="252">
        <f>SUM(D73:D74)</f>
        <v>8000</v>
      </c>
    </row>
    <row r="76" spans="1:5" x14ac:dyDescent="0.25">
      <c r="A76" s="126"/>
      <c r="B76" s="128"/>
      <c r="C76" s="250"/>
      <c r="D76" s="250"/>
    </row>
    <row r="77" spans="1:5" x14ac:dyDescent="0.25">
      <c r="A77" s="126" t="s">
        <v>211</v>
      </c>
      <c r="B77" s="128" t="s">
        <v>165</v>
      </c>
      <c r="C77" s="250">
        <v>2000</v>
      </c>
      <c r="D77" s="250">
        <v>2000</v>
      </c>
    </row>
    <row r="78" spans="1:5" x14ac:dyDescent="0.25">
      <c r="A78" s="126"/>
      <c r="B78" s="128"/>
      <c r="C78" s="252">
        <f>SUM(C77)</f>
        <v>2000</v>
      </c>
      <c r="D78" s="252">
        <f>SUM(D77)</f>
        <v>2000</v>
      </c>
    </row>
    <row r="79" spans="1:5" x14ac:dyDescent="0.25">
      <c r="A79" s="126"/>
      <c r="B79" s="128"/>
      <c r="C79" s="250"/>
      <c r="D79" s="250"/>
    </row>
    <row r="80" spans="1:5" x14ac:dyDescent="0.25">
      <c r="A80" s="129" t="s">
        <v>212</v>
      </c>
      <c r="B80" s="127" t="s">
        <v>166</v>
      </c>
      <c r="C80" s="250">
        <v>8000</v>
      </c>
      <c r="D80" s="250">
        <v>8000</v>
      </c>
    </row>
    <row r="81" spans="1:4" x14ac:dyDescent="0.25">
      <c r="A81" s="129" t="s">
        <v>213</v>
      </c>
      <c r="B81" s="125" t="s">
        <v>175</v>
      </c>
      <c r="C81" s="250">
        <v>8800</v>
      </c>
      <c r="D81" s="250">
        <v>8800</v>
      </c>
    </row>
    <row r="82" spans="1:4" x14ac:dyDescent="0.25">
      <c r="A82" s="129" t="s">
        <v>214</v>
      </c>
      <c r="B82" s="127" t="s">
        <v>45</v>
      </c>
      <c r="C82" s="250">
        <v>45000</v>
      </c>
      <c r="D82" s="250">
        <v>25000</v>
      </c>
    </row>
    <row r="83" spans="1:4" x14ac:dyDescent="0.25">
      <c r="A83" s="129" t="s">
        <v>215</v>
      </c>
      <c r="B83" s="125" t="s">
        <v>174</v>
      </c>
      <c r="C83" s="250">
        <v>8000</v>
      </c>
      <c r="D83" s="250">
        <v>15000</v>
      </c>
    </row>
    <row r="84" spans="1:4" x14ac:dyDescent="0.25">
      <c r="A84" s="129" t="s">
        <v>216</v>
      </c>
      <c r="B84" s="127" t="s">
        <v>167</v>
      </c>
      <c r="C84" s="250">
        <v>20000</v>
      </c>
      <c r="D84" s="250">
        <v>20000</v>
      </c>
    </row>
    <row r="85" spans="1:4" x14ac:dyDescent="0.25">
      <c r="A85" s="129" t="s">
        <v>360</v>
      </c>
      <c r="B85" s="125" t="s">
        <v>42</v>
      </c>
      <c r="C85" s="250">
        <v>0</v>
      </c>
      <c r="D85" s="250">
        <v>0</v>
      </c>
    </row>
    <row r="86" spans="1:4" x14ac:dyDescent="0.25">
      <c r="A86" s="129"/>
      <c r="B86" s="125"/>
      <c r="C86" s="252">
        <f>SUM(C80:C85)</f>
        <v>89800</v>
      </c>
      <c r="D86" s="252">
        <f>SUM(D80:D85)</f>
        <v>76800</v>
      </c>
    </row>
    <row r="87" spans="1:4" x14ac:dyDescent="0.25">
      <c r="A87" s="129"/>
      <c r="B87" s="125"/>
      <c r="C87" s="250"/>
      <c r="D87" s="250"/>
    </row>
    <row r="88" spans="1:4" x14ac:dyDescent="0.25">
      <c r="A88" s="98" t="s">
        <v>217</v>
      </c>
      <c r="B88" s="121" t="s">
        <v>38</v>
      </c>
      <c r="C88" s="250">
        <v>3000</v>
      </c>
      <c r="D88" s="250">
        <v>3000</v>
      </c>
    </row>
    <row r="89" spans="1:4" x14ac:dyDescent="0.25">
      <c r="A89" s="98" t="s">
        <v>218</v>
      </c>
      <c r="B89" s="121" t="s">
        <v>39</v>
      </c>
      <c r="C89" s="250">
        <v>3000</v>
      </c>
      <c r="D89" s="250">
        <v>3000</v>
      </c>
    </row>
    <row r="90" spans="1:4" x14ac:dyDescent="0.25">
      <c r="A90" s="98" t="s">
        <v>219</v>
      </c>
      <c r="B90" s="121" t="s">
        <v>163</v>
      </c>
      <c r="C90" s="250">
        <v>5300</v>
      </c>
      <c r="D90" s="250">
        <v>5300</v>
      </c>
    </row>
    <row r="91" spans="1:4" x14ac:dyDescent="0.25">
      <c r="A91" s="98" t="s">
        <v>220</v>
      </c>
      <c r="B91" s="121" t="s">
        <v>168</v>
      </c>
      <c r="C91" s="250">
        <v>1700</v>
      </c>
      <c r="D91" s="250">
        <v>1700</v>
      </c>
    </row>
    <row r="92" spans="1:4" x14ac:dyDescent="0.25">
      <c r="A92" s="98"/>
      <c r="B92" s="121"/>
      <c r="C92" s="252">
        <f>SUM(C88:C91)</f>
        <v>13000</v>
      </c>
      <c r="D92" s="252">
        <f>SUM(D88:D91)</f>
        <v>13000</v>
      </c>
    </row>
    <row r="93" spans="1:4" x14ac:dyDescent="0.25">
      <c r="A93" s="98"/>
      <c r="B93" s="121"/>
      <c r="C93" s="250"/>
      <c r="D93" s="250"/>
    </row>
    <row r="94" spans="1:4" x14ac:dyDescent="0.25">
      <c r="A94" s="131" t="s">
        <v>221</v>
      </c>
      <c r="B94" s="132" t="s">
        <v>457</v>
      </c>
      <c r="C94" s="250">
        <v>500</v>
      </c>
      <c r="D94" s="250">
        <v>500</v>
      </c>
    </row>
    <row r="95" spans="1:4" x14ac:dyDescent="0.25">
      <c r="A95" s="131" t="s">
        <v>222</v>
      </c>
      <c r="B95" s="133" t="s">
        <v>456</v>
      </c>
      <c r="C95" s="250">
        <v>100</v>
      </c>
      <c r="D95" s="250">
        <v>100</v>
      </c>
    </row>
    <row r="96" spans="1:4" x14ac:dyDescent="0.25">
      <c r="A96" s="131" t="s">
        <v>223</v>
      </c>
      <c r="B96" s="134" t="s">
        <v>172</v>
      </c>
      <c r="C96" s="250">
        <v>400</v>
      </c>
      <c r="D96" s="250">
        <v>400</v>
      </c>
    </row>
    <row r="97" spans="1:4" x14ac:dyDescent="0.25">
      <c r="A97" s="98"/>
      <c r="B97" s="121"/>
      <c r="C97" s="252">
        <f>SUM(C94:C96)</f>
        <v>1000</v>
      </c>
      <c r="D97" s="252">
        <f>SUM(D94:D96)</f>
        <v>1000</v>
      </c>
    </row>
    <row r="98" spans="1:4" x14ac:dyDescent="0.25">
      <c r="A98" s="98"/>
      <c r="B98" s="121"/>
      <c r="C98" s="250"/>
      <c r="D98" s="250"/>
    </row>
    <row r="99" spans="1:4" x14ac:dyDescent="0.25">
      <c r="A99" s="129" t="s">
        <v>224</v>
      </c>
      <c r="B99" s="125" t="s">
        <v>472</v>
      </c>
      <c r="C99" s="250">
        <v>10725</v>
      </c>
      <c r="D99" s="250">
        <v>10725</v>
      </c>
    </row>
    <row r="100" spans="1:4" x14ac:dyDescent="0.25">
      <c r="A100" s="129" t="s">
        <v>361</v>
      </c>
      <c r="B100" s="135" t="s">
        <v>365</v>
      </c>
      <c r="C100" s="250">
        <v>0</v>
      </c>
      <c r="D100" s="250">
        <v>0</v>
      </c>
    </row>
    <row r="101" spans="1:4" x14ac:dyDescent="0.25">
      <c r="A101" s="129" t="s">
        <v>362</v>
      </c>
      <c r="B101" s="135" t="s">
        <v>363</v>
      </c>
      <c r="C101" s="250">
        <v>0</v>
      </c>
      <c r="D101" s="250">
        <v>0</v>
      </c>
    </row>
    <row r="102" spans="1:4" x14ac:dyDescent="0.25">
      <c r="A102" s="129" t="s">
        <v>366</v>
      </c>
      <c r="B102" s="135" t="s">
        <v>364</v>
      </c>
      <c r="C102" s="250">
        <v>0</v>
      </c>
      <c r="D102" s="250">
        <v>0</v>
      </c>
    </row>
    <row r="103" spans="1:4" x14ac:dyDescent="0.25">
      <c r="A103" s="129" t="s">
        <v>225</v>
      </c>
      <c r="B103" s="121" t="s">
        <v>173</v>
      </c>
      <c r="C103" s="250">
        <v>7900</v>
      </c>
      <c r="D103" s="250">
        <v>7900</v>
      </c>
    </row>
    <row r="104" spans="1:4" x14ac:dyDescent="0.25">
      <c r="A104" s="129"/>
      <c r="B104" s="121"/>
      <c r="C104" s="252">
        <f>SUM(C99:C103)</f>
        <v>18625</v>
      </c>
      <c r="D104" s="252">
        <f>SUM(D99:D103)</f>
        <v>18625</v>
      </c>
    </row>
    <row r="105" spans="1:4" x14ac:dyDescent="0.25">
      <c r="A105" s="129"/>
      <c r="B105" s="121"/>
      <c r="C105" s="250"/>
      <c r="D105" s="250"/>
    </row>
    <row r="106" spans="1:4" x14ac:dyDescent="0.25">
      <c r="A106" s="129" t="s">
        <v>226</v>
      </c>
      <c r="B106" s="125" t="s">
        <v>43</v>
      </c>
      <c r="C106" s="250">
        <v>2500</v>
      </c>
      <c r="D106" s="250">
        <v>2500</v>
      </c>
    </row>
    <row r="107" spans="1:4" x14ac:dyDescent="0.25">
      <c r="A107" s="129" t="s">
        <v>367</v>
      </c>
      <c r="B107" s="125" t="s">
        <v>370</v>
      </c>
      <c r="C107" s="250">
        <v>0</v>
      </c>
      <c r="D107" s="250">
        <v>0</v>
      </c>
    </row>
    <row r="108" spans="1:4" x14ac:dyDescent="0.25">
      <c r="A108" s="129" t="s">
        <v>368</v>
      </c>
      <c r="B108" s="125" t="s">
        <v>371</v>
      </c>
      <c r="C108" s="250">
        <v>0</v>
      </c>
      <c r="D108" s="250">
        <v>0</v>
      </c>
    </row>
    <row r="109" spans="1:4" x14ac:dyDescent="0.25">
      <c r="A109" s="129" t="s">
        <v>369</v>
      </c>
      <c r="B109" s="125" t="s">
        <v>372</v>
      </c>
      <c r="C109" s="250">
        <v>0</v>
      </c>
      <c r="D109" s="250">
        <v>0</v>
      </c>
    </row>
    <row r="110" spans="1:4" x14ac:dyDescent="0.25">
      <c r="A110" s="129" t="s">
        <v>227</v>
      </c>
      <c r="B110" s="125" t="s">
        <v>44</v>
      </c>
      <c r="C110" s="250">
        <v>8000</v>
      </c>
      <c r="D110" s="250">
        <v>8000</v>
      </c>
    </row>
    <row r="111" spans="1:4" x14ac:dyDescent="0.25">
      <c r="A111" s="131" t="s">
        <v>373</v>
      </c>
      <c r="B111" s="125" t="s">
        <v>374</v>
      </c>
      <c r="C111" s="250">
        <v>450</v>
      </c>
      <c r="D111" s="250">
        <v>450</v>
      </c>
    </row>
    <row r="112" spans="1:4" x14ac:dyDescent="0.25">
      <c r="A112" s="131" t="s">
        <v>375</v>
      </c>
      <c r="B112" s="125" t="s">
        <v>376</v>
      </c>
      <c r="C112" s="250">
        <v>0</v>
      </c>
      <c r="D112" s="250">
        <v>0</v>
      </c>
    </row>
    <row r="113" spans="1:5" x14ac:dyDescent="0.25">
      <c r="A113" s="131"/>
      <c r="B113" s="125"/>
      <c r="C113" s="252">
        <f>SUM(C106:C112)</f>
        <v>10950</v>
      </c>
      <c r="D113" s="252">
        <f>SUM(D106:D112)</f>
        <v>10950</v>
      </c>
    </row>
    <row r="114" spans="1:5" x14ac:dyDescent="0.25">
      <c r="A114" s="131"/>
      <c r="B114" s="125"/>
      <c r="C114" s="250"/>
      <c r="D114" s="250"/>
    </row>
    <row r="115" spans="1:5" x14ac:dyDescent="0.25">
      <c r="A115" s="105" t="s">
        <v>283</v>
      </c>
      <c r="B115" s="121" t="s">
        <v>129</v>
      </c>
      <c r="C115" s="250">
        <v>281000</v>
      </c>
      <c r="D115" s="358">
        <v>280000</v>
      </c>
      <c r="E115" s="263"/>
    </row>
    <row r="116" spans="1:5" x14ac:dyDescent="0.25">
      <c r="A116" s="105" t="s">
        <v>377</v>
      </c>
      <c r="B116" s="121" t="s">
        <v>378</v>
      </c>
      <c r="C116" s="250">
        <v>0</v>
      </c>
      <c r="D116" s="250">
        <v>0</v>
      </c>
    </row>
    <row r="117" spans="1:5" x14ac:dyDescent="0.25">
      <c r="A117" s="105" t="s">
        <v>379</v>
      </c>
      <c r="B117" s="121" t="s">
        <v>380</v>
      </c>
      <c r="C117" s="250">
        <v>0</v>
      </c>
      <c r="D117" s="250">
        <v>0</v>
      </c>
    </row>
    <row r="118" spans="1:5" x14ac:dyDescent="0.25">
      <c r="A118" s="136" t="s">
        <v>284</v>
      </c>
      <c r="B118" s="125" t="s">
        <v>128</v>
      </c>
      <c r="C118" s="199">
        <v>408600</v>
      </c>
      <c r="D118" s="359">
        <v>478000</v>
      </c>
    </row>
    <row r="119" spans="1:5" x14ac:dyDescent="0.25">
      <c r="A119" s="136" t="s">
        <v>381</v>
      </c>
      <c r="B119" s="125" t="s">
        <v>440</v>
      </c>
      <c r="C119" s="199">
        <v>0</v>
      </c>
      <c r="D119" s="199">
        <v>0</v>
      </c>
    </row>
    <row r="120" spans="1:5" x14ac:dyDescent="0.25">
      <c r="A120" s="105" t="s">
        <v>285</v>
      </c>
      <c r="B120" s="121" t="s">
        <v>130</v>
      </c>
      <c r="C120" s="250">
        <v>70000</v>
      </c>
      <c r="D120" s="250">
        <v>70000</v>
      </c>
    </row>
    <row r="121" spans="1:5" x14ac:dyDescent="0.25">
      <c r="A121" s="137" t="s">
        <v>331</v>
      </c>
      <c r="B121" s="121" t="s">
        <v>205</v>
      </c>
      <c r="C121" s="250">
        <v>2100</v>
      </c>
      <c r="D121" s="250">
        <v>2100</v>
      </c>
    </row>
    <row r="122" spans="1:5" x14ac:dyDescent="0.25">
      <c r="A122" s="137" t="s">
        <v>286</v>
      </c>
      <c r="B122" s="124" t="s">
        <v>459</v>
      </c>
      <c r="C122" s="250">
        <v>80000</v>
      </c>
      <c r="D122" s="250">
        <v>30000</v>
      </c>
    </row>
    <row r="123" spans="1:5" x14ac:dyDescent="0.25">
      <c r="A123" s="105"/>
      <c r="B123" s="121"/>
      <c r="C123" s="252">
        <f>SUM(C115:C122)</f>
        <v>841700</v>
      </c>
      <c r="D123" s="252">
        <f>SUM(D115:D122)</f>
        <v>860100</v>
      </c>
    </row>
    <row r="124" spans="1:5" x14ac:dyDescent="0.25">
      <c r="A124" s="105"/>
      <c r="B124" s="121"/>
      <c r="C124" s="250"/>
      <c r="D124" s="250"/>
    </row>
    <row r="125" spans="1:5" x14ac:dyDescent="0.25">
      <c r="A125" s="105" t="s">
        <v>287</v>
      </c>
      <c r="B125" s="121" t="s">
        <v>137</v>
      </c>
      <c r="C125" s="250">
        <v>65700</v>
      </c>
      <c r="D125" s="403">
        <f t="shared" ref="D125:D138" si="0">C125*1.015</f>
        <v>66685.5</v>
      </c>
    </row>
    <row r="126" spans="1:5" x14ac:dyDescent="0.25">
      <c r="A126" s="105" t="s">
        <v>288</v>
      </c>
      <c r="B126" s="121" t="s">
        <v>140</v>
      </c>
      <c r="C126" s="250">
        <v>34000</v>
      </c>
      <c r="D126" s="403">
        <f t="shared" si="0"/>
        <v>34510</v>
      </c>
    </row>
    <row r="127" spans="1:5" x14ac:dyDescent="0.25">
      <c r="A127" s="105" t="s">
        <v>289</v>
      </c>
      <c r="B127" s="121" t="s">
        <v>152</v>
      </c>
      <c r="C127" s="250">
        <v>38000</v>
      </c>
      <c r="D127" s="403">
        <f t="shared" si="0"/>
        <v>38569.999999999993</v>
      </c>
    </row>
    <row r="128" spans="1:5" x14ac:dyDescent="0.25">
      <c r="A128" s="105" t="s">
        <v>290</v>
      </c>
      <c r="B128" s="121" t="s">
        <v>154</v>
      </c>
      <c r="C128" s="250">
        <v>123500</v>
      </c>
      <c r="D128" s="403">
        <f t="shared" si="0"/>
        <v>125352.49999999999</v>
      </c>
    </row>
    <row r="129" spans="1:4" x14ac:dyDescent="0.25">
      <c r="A129" s="105" t="s">
        <v>291</v>
      </c>
      <c r="B129" s="121" t="s">
        <v>153</v>
      </c>
      <c r="C129" s="250">
        <v>10500</v>
      </c>
      <c r="D129" s="403">
        <f t="shared" si="0"/>
        <v>10657.499999999998</v>
      </c>
    </row>
    <row r="130" spans="1:4" x14ac:dyDescent="0.25">
      <c r="A130" s="105" t="s">
        <v>292</v>
      </c>
      <c r="B130" s="121" t="s">
        <v>194</v>
      </c>
      <c r="C130" s="250">
        <v>0</v>
      </c>
      <c r="D130" s="403">
        <f t="shared" si="0"/>
        <v>0</v>
      </c>
    </row>
    <row r="131" spans="1:4" x14ac:dyDescent="0.25">
      <c r="A131" s="105" t="s">
        <v>293</v>
      </c>
      <c r="B131" s="121" t="s">
        <v>155</v>
      </c>
      <c r="C131" s="250">
        <v>14500</v>
      </c>
      <c r="D131" s="403">
        <f t="shared" si="0"/>
        <v>14717.499999999998</v>
      </c>
    </row>
    <row r="132" spans="1:4" x14ac:dyDescent="0.25">
      <c r="A132" s="105" t="s">
        <v>294</v>
      </c>
      <c r="B132" s="121" t="s">
        <v>142</v>
      </c>
      <c r="C132" s="250">
        <v>1200</v>
      </c>
      <c r="D132" s="403">
        <f t="shared" si="0"/>
        <v>1217.9999999999998</v>
      </c>
    </row>
    <row r="133" spans="1:4" x14ac:dyDescent="0.25">
      <c r="A133" s="105" t="s">
        <v>295</v>
      </c>
      <c r="B133" s="125" t="s">
        <v>156</v>
      </c>
      <c r="C133" s="199">
        <v>0</v>
      </c>
      <c r="D133" s="403">
        <f t="shared" si="0"/>
        <v>0</v>
      </c>
    </row>
    <row r="134" spans="1:4" x14ac:dyDescent="0.25">
      <c r="A134" s="105" t="s">
        <v>296</v>
      </c>
      <c r="B134" s="121" t="s">
        <v>151</v>
      </c>
      <c r="C134" s="250">
        <v>22300</v>
      </c>
      <c r="D134" s="403">
        <f t="shared" si="0"/>
        <v>22634.499999999996</v>
      </c>
    </row>
    <row r="135" spans="1:4" x14ac:dyDescent="0.25">
      <c r="A135" s="105" t="s">
        <v>382</v>
      </c>
      <c r="B135" s="121" t="s">
        <v>383</v>
      </c>
      <c r="C135" s="250">
        <v>0</v>
      </c>
      <c r="D135" s="403">
        <f t="shared" si="0"/>
        <v>0</v>
      </c>
    </row>
    <row r="136" spans="1:4" x14ac:dyDescent="0.25">
      <c r="A136" s="105" t="s">
        <v>297</v>
      </c>
      <c r="B136" s="121" t="s">
        <v>460</v>
      </c>
      <c r="C136" s="250">
        <v>1500</v>
      </c>
      <c r="D136" s="403">
        <f t="shared" si="0"/>
        <v>1522.4999999999998</v>
      </c>
    </row>
    <row r="137" spans="1:4" x14ac:dyDescent="0.25">
      <c r="A137" s="105" t="s">
        <v>298</v>
      </c>
      <c r="B137" s="121" t="s">
        <v>193</v>
      </c>
      <c r="C137" s="250">
        <v>3700</v>
      </c>
      <c r="D137" s="403">
        <f t="shared" si="0"/>
        <v>3755.4999999999995</v>
      </c>
    </row>
    <row r="138" spans="1:4" x14ac:dyDescent="0.25">
      <c r="A138" s="105" t="s">
        <v>385</v>
      </c>
      <c r="B138" s="121" t="s">
        <v>384</v>
      </c>
      <c r="C138" s="250">
        <v>0</v>
      </c>
      <c r="D138" s="403">
        <f t="shared" si="0"/>
        <v>0</v>
      </c>
    </row>
    <row r="139" spans="1:4" x14ac:dyDescent="0.25">
      <c r="A139" s="105"/>
      <c r="B139" s="121"/>
      <c r="C139" s="252">
        <f>SUM(C125:C138)</f>
        <v>314900</v>
      </c>
      <c r="D139" s="252">
        <f>SUM(D125:D138)</f>
        <v>319623.5</v>
      </c>
    </row>
    <row r="140" spans="1:4" x14ac:dyDescent="0.25">
      <c r="A140" s="105"/>
      <c r="B140" s="121"/>
      <c r="C140" s="250"/>
      <c r="D140" s="250"/>
    </row>
    <row r="141" spans="1:4" x14ac:dyDescent="0.25">
      <c r="A141" s="105" t="s">
        <v>387</v>
      </c>
      <c r="B141" s="105" t="s">
        <v>386</v>
      </c>
      <c r="C141" s="250">
        <v>0</v>
      </c>
      <c r="D141" s="250">
        <v>0</v>
      </c>
    </row>
    <row r="142" spans="1:4" x14ac:dyDescent="0.25">
      <c r="A142" s="105"/>
      <c r="B142" s="105"/>
      <c r="C142" s="250">
        <f>SUM(C141)</f>
        <v>0</v>
      </c>
      <c r="D142" s="250">
        <v>0</v>
      </c>
    </row>
    <row r="143" spans="1:4" x14ac:dyDescent="0.25">
      <c r="A143" s="105"/>
      <c r="B143" s="105"/>
      <c r="C143" s="250"/>
      <c r="D143" s="250"/>
    </row>
    <row r="144" spans="1:4" x14ac:dyDescent="0.25">
      <c r="A144" s="131" t="s">
        <v>228</v>
      </c>
      <c r="B144" s="134" t="s">
        <v>182</v>
      </c>
      <c r="C144" s="250">
        <v>36000</v>
      </c>
      <c r="D144" s="250">
        <v>36000</v>
      </c>
    </row>
    <row r="145" spans="1:4" x14ac:dyDescent="0.25">
      <c r="A145" s="131" t="s">
        <v>229</v>
      </c>
      <c r="B145" s="134" t="s">
        <v>183</v>
      </c>
      <c r="C145" s="250">
        <v>20000</v>
      </c>
      <c r="D145" s="250">
        <v>20000</v>
      </c>
    </row>
    <row r="146" spans="1:4" x14ac:dyDescent="0.25">
      <c r="A146" s="135" t="s">
        <v>230</v>
      </c>
      <c r="B146" s="138" t="s">
        <v>164</v>
      </c>
      <c r="C146" s="250">
        <v>1100</v>
      </c>
      <c r="D146" s="250">
        <v>1100</v>
      </c>
    </row>
    <row r="147" spans="1:4" x14ac:dyDescent="0.25">
      <c r="A147" s="135"/>
      <c r="B147" s="138"/>
      <c r="C147" s="252">
        <f>SUM(C144:C146)</f>
        <v>57100</v>
      </c>
      <c r="D147" s="252">
        <v>57100</v>
      </c>
    </row>
    <row r="148" spans="1:4" x14ac:dyDescent="0.25">
      <c r="A148" s="135"/>
      <c r="B148" s="138"/>
      <c r="C148" s="250"/>
      <c r="D148" s="250"/>
    </row>
    <row r="149" spans="1:4" x14ac:dyDescent="0.25">
      <c r="A149" s="120" t="s">
        <v>231</v>
      </c>
      <c r="B149" s="121" t="s">
        <v>197</v>
      </c>
      <c r="C149" s="250">
        <v>9000</v>
      </c>
      <c r="D149" s="250">
        <v>9000</v>
      </c>
    </row>
    <row r="150" spans="1:4" x14ac:dyDescent="0.25">
      <c r="A150" s="120"/>
      <c r="B150" s="121"/>
      <c r="C150" s="252">
        <f>SUM(C149)</f>
        <v>9000</v>
      </c>
      <c r="D150" s="252">
        <v>9000</v>
      </c>
    </row>
    <row r="151" spans="1:4" x14ac:dyDescent="0.25">
      <c r="A151" s="120"/>
      <c r="B151" s="121"/>
      <c r="C151" s="250"/>
      <c r="D151" s="250"/>
    </row>
    <row r="152" spans="1:4" x14ac:dyDescent="0.25">
      <c r="A152" s="126" t="s">
        <v>232</v>
      </c>
      <c r="B152" s="127" t="s">
        <v>181</v>
      </c>
      <c r="C152" s="250">
        <v>61000</v>
      </c>
      <c r="D152" s="250">
        <v>61000</v>
      </c>
    </row>
    <row r="153" spans="1:4" x14ac:dyDescent="0.25">
      <c r="A153" s="126" t="s">
        <v>233</v>
      </c>
      <c r="B153" s="132" t="s">
        <v>177</v>
      </c>
      <c r="C153" s="250">
        <v>25000</v>
      </c>
      <c r="D153" s="250">
        <v>25000</v>
      </c>
    </row>
    <row r="154" spans="1:4" x14ac:dyDescent="0.25">
      <c r="A154" s="126" t="s">
        <v>234</v>
      </c>
      <c r="B154" s="132" t="s">
        <v>200</v>
      </c>
      <c r="C154" s="250">
        <v>13000</v>
      </c>
      <c r="D154" s="250">
        <v>13000</v>
      </c>
    </row>
    <row r="155" spans="1:4" x14ac:dyDescent="0.25">
      <c r="A155" s="126"/>
      <c r="B155" s="132"/>
      <c r="C155" s="252">
        <f>SUM(C152:C154)</f>
        <v>99000</v>
      </c>
      <c r="D155" s="252">
        <f>SUM(D152:D154)</f>
        <v>99000</v>
      </c>
    </row>
    <row r="156" spans="1:4" x14ac:dyDescent="0.25">
      <c r="A156" s="126"/>
      <c r="B156" s="132"/>
      <c r="C156" s="250"/>
      <c r="D156" s="250"/>
    </row>
    <row r="157" spans="1:4" x14ac:dyDescent="0.25">
      <c r="A157" s="135" t="s">
        <v>235</v>
      </c>
      <c r="B157" s="125" t="s">
        <v>41</v>
      </c>
      <c r="C157" s="250">
        <v>45000</v>
      </c>
      <c r="D157" s="250">
        <v>45000</v>
      </c>
    </row>
    <row r="158" spans="1:4" x14ac:dyDescent="0.25">
      <c r="A158" s="135" t="s">
        <v>236</v>
      </c>
      <c r="B158" s="139" t="s">
        <v>198</v>
      </c>
      <c r="C158" s="250">
        <v>30000</v>
      </c>
      <c r="D158" s="250">
        <v>30000</v>
      </c>
    </row>
    <row r="159" spans="1:4" x14ac:dyDescent="0.25">
      <c r="A159" s="135" t="s">
        <v>388</v>
      </c>
      <c r="B159" s="139" t="s">
        <v>389</v>
      </c>
      <c r="C159" s="250">
        <v>4500</v>
      </c>
      <c r="D159" s="250">
        <v>4500</v>
      </c>
    </row>
    <row r="160" spans="1:4" x14ac:dyDescent="0.25">
      <c r="A160" s="135" t="s">
        <v>237</v>
      </c>
      <c r="B160" s="127" t="s">
        <v>176</v>
      </c>
      <c r="C160" s="250">
        <v>1000</v>
      </c>
      <c r="D160" s="250">
        <v>1000</v>
      </c>
    </row>
    <row r="161" spans="1:4" x14ac:dyDescent="0.25">
      <c r="A161" s="135" t="s">
        <v>238</v>
      </c>
      <c r="B161" s="127" t="s">
        <v>180</v>
      </c>
      <c r="C161" s="250">
        <v>1000</v>
      </c>
      <c r="D161" s="250">
        <v>1000</v>
      </c>
    </row>
    <row r="162" spans="1:4" x14ac:dyDescent="0.25">
      <c r="A162" s="135" t="s">
        <v>239</v>
      </c>
      <c r="B162" s="127" t="s">
        <v>179</v>
      </c>
      <c r="C162" s="250">
        <v>17000</v>
      </c>
      <c r="D162" s="250">
        <v>17000</v>
      </c>
    </row>
    <row r="163" spans="1:4" x14ac:dyDescent="0.25">
      <c r="A163" s="135" t="s">
        <v>240</v>
      </c>
      <c r="B163" s="127" t="s">
        <v>390</v>
      </c>
      <c r="C163" s="250">
        <v>22500</v>
      </c>
      <c r="D163" s="250">
        <v>22500</v>
      </c>
    </row>
    <row r="164" spans="1:4" x14ac:dyDescent="0.25">
      <c r="A164" s="135" t="s">
        <v>241</v>
      </c>
      <c r="B164" s="127" t="s">
        <v>391</v>
      </c>
      <c r="C164" s="250">
        <v>1500</v>
      </c>
      <c r="D164" s="250">
        <v>1500</v>
      </c>
    </row>
    <row r="165" spans="1:4" x14ac:dyDescent="0.25">
      <c r="A165" s="135" t="s">
        <v>242</v>
      </c>
      <c r="B165" s="127" t="s">
        <v>178</v>
      </c>
      <c r="C165" s="250">
        <v>3500</v>
      </c>
      <c r="D165" s="250">
        <v>3500</v>
      </c>
    </row>
    <row r="166" spans="1:4" x14ac:dyDescent="0.25">
      <c r="A166" s="135"/>
      <c r="B166" s="127"/>
      <c r="C166" s="252">
        <f>SUM(C157:C165)</f>
        <v>126000</v>
      </c>
      <c r="D166" s="252">
        <f>SUM(D157:D165)</f>
        <v>126000</v>
      </c>
    </row>
    <row r="167" spans="1:4" x14ac:dyDescent="0.25">
      <c r="A167" s="135"/>
      <c r="B167" s="127"/>
      <c r="C167" s="250"/>
      <c r="D167" s="250"/>
    </row>
    <row r="168" spans="1:4" x14ac:dyDescent="0.25">
      <c r="A168" s="131" t="s">
        <v>243</v>
      </c>
      <c r="B168" s="134" t="s">
        <v>169</v>
      </c>
      <c r="C168" s="250">
        <v>200</v>
      </c>
      <c r="D168" s="250">
        <v>200</v>
      </c>
    </row>
    <row r="169" spans="1:4" x14ac:dyDescent="0.25">
      <c r="A169" s="131" t="s">
        <v>244</v>
      </c>
      <c r="B169" s="133" t="s">
        <v>170</v>
      </c>
      <c r="C169" s="250">
        <v>400</v>
      </c>
      <c r="D169" s="250">
        <v>400</v>
      </c>
    </row>
    <row r="170" spans="1:4" x14ac:dyDescent="0.25">
      <c r="A170" s="131" t="s">
        <v>245</v>
      </c>
      <c r="B170" s="133" t="s">
        <v>172</v>
      </c>
      <c r="C170" s="250">
        <v>300</v>
      </c>
      <c r="D170" s="250">
        <v>300</v>
      </c>
    </row>
    <row r="171" spans="1:4" x14ac:dyDescent="0.25">
      <c r="A171" s="131"/>
      <c r="B171" s="133"/>
      <c r="C171" s="252">
        <f>SUM(C168:C170)</f>
        <v>900</v>
      </c>
      <c r="D171" s="252">
        <v>900</v>
      </c>
    </row>
    <row r="172" spans="1:4" x14ac:dyDescent="0.25">
      <c r="A172" s="131"/>
      <c r="B172" s="133"/>
      <c r="C172" s="250"/>
      <c r="D172" s="250"/>
    </row>
    <row r="173" spans="1:4" x14ac:dyDescent="0.25">
      <c r="A173" s="129" t="s">
        <v>246</v>
      </c>
      <c r="B173" s="125" t="s">
        <v>461</v>
      </c>
      <c r="C173" s="143">
        <v>997</v>
      </c>
      <c r="D173" s="250">
        <v>997</v>
      </c>
    </row>
    <row r="174" spans="1:4" x14ac:dyDescent="0.25">
      <c r="A174" s="129" t="s">
        <v>247</v>
      </c>
      <c r="B174" s="125" t="s">
        <v>462</v>
      </c>
      <c r="C174" s="143">
        <v>6489</v>
      </c>
      <c r="D174" s="250">
        <v>6489</v>
      </c>
    </row>
    <row r="175" spans="1:4" ht="30" x14ac:dyDescent="0.25">
      <c r="A175" s="129" t="s">
        <v>248</v>
      </c>
      <c r="B175" s="140" t="s">
        <v>206</v>
      </c>
      <c r="C175" s="143">
        <v>7174</v>
      </c>
      <c r="D175" s="250">
        <v>7174</v>
      </c>
    </row>
    <row r="176" spans="1:4" x14ac:dyDescent="0.25">
      <c r="A176" s="129"/>
      <c r="B176" s="140"/>
      <c r="C176" s="252">
        <f>SUM(C173:C175)</f>
        <v>14660</v>
      </c>
      <c r="D176" s="252">
        <f>SUM(D173:D175)</f>
        <v>14660</v>
      </c>
    </row>
    <row r="177" spans="1:4" x14ac:dyDescent="0.25">
      <c r="A177" s="129"/>
      <c r="B177" s="140"/>
      <c r="C177" s="250"/>
      <c r="D177" s="250"/>
    </row>
    <row r="178" spans="1:4" x14ac:dyDescent="0.25">
      <c r="A178" s="129" t="s">
        <v>249</v>
      </c>
      <c r="B178" s="125" t="s">
        <v>195</v>
      </c>
      <c r="C178" s="250">
        <v>140000</v>
      </c>
      <c r="D178" s="250">
        <v>0</v>
      </c>
    </row>
    <row r="179" spans="1:4" x14ac:dyDescent="0.25">
      <c r="A179" s="129"/>
      <c r="B179" s="125"/>
      <c r="C179" s="250">
        <f>SUM(C178)</f>
        <v>140000</v>
      </c>
      <c r="D179" s="250">
        <v>0</v>
      </c>
    </row>
    <row r="180" spans="1:4" x14ac:dyDescent="0.25">
      <c r="A180" s="129"/>
      <c r="B180" s="125"/>
      <c r="C180" s="250"/>
      <c r="D180" s="250"/>
    </row>
    <row r="181" spans="1:4" x14ac:dyDescent="0.25">
      <c r="A181" s="129" t="s">
        <v>392</v>
      </c>
      <c r="B181" s="125" t="s">
        <v>393</v>
      </c>
      <c r="C181" s="250">
        <v>0</v>
      </c>
      <c r="D181" s="250">
        <v>0</v>
      </c>
    </row>
    <row r="182" spans="1:4" x14ac:dyDescent="0.25">
      <c r="A182" s="129"/>
      <c r="B182" s="125"/>
      <c r="C182" s="250">
        <v>0</v>
      </c>
      <c r="D182" s="250">
        <v>0</v>
      </c>
    </row>
    <row r="183" spans="1:4" x14ac:dyDescent="0.25">
      <c r="A183" s="129"/>
      <c r="B183" s="125"/>
      <c r="C183" s="250"/>
      <c r="D183" s="250"/>
    </row>
    <row r="184" spans="1:4" x14ac:dyDescent="0.25">
      <c r="A184" s="105" t="s">
        <v>299</v>
      </c>
      <c r="B184" s="121" t="s">
        <v>135</v>
      </c>
      <c r="C184" s="250">
        <v>7500</v>
      </c>
      <c r="D184" s="250">
        <v>7500</v>
      </c>
    </row>
    <row r="185" spans="1:4" x14ac:dyDescent="0.25">
      <c r="A185" s="105" t="s">
        <v>300</v>
      </c>
      <c r="B185" s="121" t="s">
        <v>133</v>
      </c>
      <c r="C185" s="250">
        <v>70000</v>
      </c>
      <c r="D185" s="250">
        <v>70000</v>
      </c>
    </row>
    <row r="186" spans="1:4" x14ac:dyDescent="0.25">
      <c r="A186" s="105" t="s">
        <v>301</v>
      </c>
      <c r="B186" s="121" t="s">
        <v>134</v>
      </c>
      <c r="C186" s="250">
        <v>52000</v>
      </c>
      <c r="D186" s="250">
        <v>54000</v>
      </c>
    </row>
    <row r="187" spans="1:4" x14ac:dyDescent="0.25">
      <c r="A187" s="105"/>
      <c r="B187" s="121"/>
      <c r="C187" s="252">
        <f>SUM(C184:C186)</f>
        <v>129500</v>
      </c>
      <c r="D187" s="252">
        <f>SUM(D184:D186)</f>
        <v>131500</v>
      </c>
    </row>
    <row r="188" spans="1:4" x14ac:dyDescent="0.25">
      <c r="A188" s="105"/>
      <c r="B188" s="121"/>
      <c r="C188" s="250"/>
      <c r="D188" s="250"/>
    </row>
    <row r="189" spans="1:4" x14ac:dyDescent="0.25">
      <c r="A189" s="105" t="s">
        <v>302</v>
      </c>
      <c r="B189" s="121" t="s">
        <v>138</v>
      </c>
      <c r="C189" s="250">
        <v>9000</v>
      </c>
      <c r="D189" s="250">
        <f t="shared" ref="D189:D199" si="1">C189*1.03</f>
        <v>9270</v>
      </c>
    </row>
    <row r="190" spans="1:4" x14ac:dyDescent="0.25">
      <c r="A190" s="105" t="s">
        <v>303</v>
      </c>
      <c r="B190" s="121" t="s">
        <v>141</v>
      </c>
      <c r="C190" s="250">
        <v>800</v>
      </c>
      <c r="D190" s="250">
        <f t="shared" si="1"/>
        <v>824</v>
      </c>
    </row>
    <row r="191" spans="1:4" x14ac:dyDescent="0.25">
      <c r="A191" s="105" t="s">
        <v>304</v>
      </c>
      <c r="B191" s="121" t="s">
        <v>157</v>
      </c>
      <c r="C191" s="250">
        <v>6600</v>
      </c>
      <c r="D191" s="250">
        <f t="shared" si="1"/>
        <v>6798</v>
      </c>
    </row>
    <row r="192" spans="1:4" x14ac:dyDescent="0.25">
      <c r="A192" s="105" t="s">
        <v>305</v>
      </c>
      <c r="B192" s="121" t="s">
        <v>158</v>
      </c>
      <c r="C192" s="250">
        <v>3500</v>
      </c>
      <c r="D192" s="250">
        <f t="shared" si="1"/>
        <v>3605</v>
      </c>
    </row>
    <row r="193" spans="1:4" x14ac:dyDescent="0.25">
      <c r="A193" s="105" t="s">
        <v>306</v>
      </c>
      <c r="B193" s="121" t="s">
        <v>160</v>
      </c>
      <c r="C193" s="250">
        <v>24550</v>
      </c>
      <c r="D193" s="250">
        <f t="shared" si="1"/>
        <v>25286.5</v>
      </c>
    </row>
    <row r="194" spans="1:4" x14ac:dyDescent="0.25">
      <c r="A194" s="105" t="s">
        <v>307</v>
      </c>
      <c r="B194" s="121" t="s">
        <v>159</v>
      </c>
      <c r="C194" s="250">
        <v>2400</v>
      </c>
      <c r="D194" s="250">
        <f t="shared" si="1"/>
        <v>2472</v>
      </c>
    </row>
    <row r="195" spans="1:4" x14ac:dyDescent="0.25">
      <c r="A195" s="105" t="s">
        <v>308</v>
      </c>
      <c r="B195" s="121" t="s">
        <v>161</v>
      </c>
      <c r="C195" s="250">
        <v>9500</v>
      </c>
      <c r="D195" s="250">
        <f t="shared" si="1"/>
        <v>9785</v>
      </c>
    </row>
    <row r="196" spans="1:4" x14ac:dyDescent="0.25">
      <c r="A196" s="105" t="s">
        <v>309</v>
      </c>
      <c r="B196" s="121" t="s">
        <v>143</v>
      </c>
      <c r="C196" s="250">
        <v>200</v>
      </c>
      <c r="D196" s="250">
        <f t="shared" si="1"/>
        <v>206</v>
      </c>
    </row>
    <row r="197" spans="1:4" x14ac:dyDescent="0.25">
      <c r="A197" s="105" t="s">
        <v>310</v>
      </c>
      <c r="B197" s="125" t="s">
        <v>162</v>
      </c>
      <c r="C197" s="199">
        <v>0</v>
      </c>
      <c r="D197" s="250">
        <f t="shared" si="1"/>
        <v>0</v>
      </c>
    </row>
    <row r="198" spans="1:4" x14ac:dyDescent="0.25">
      <c r="A198" s="105" t="s">
        <v>311</v>
      </c>
      <c r="B198" s="124" t="s">
        <v>312</v>
      </c>
      <c r="C198" s="250">
        <v>3700</v>
      </c>
      <c r="D198" s="250">
        <f t="shared" si="1"/>
        <v>3811</v>
      </c>
    </row>
    <row r="199" spans="1:4" x14ac:dyDescent="0.25">
      <c r="A199" s="105" t="s">
        <v>313</v>
      </c>
      <c r="B199" s="121" t="s">
        <v>463</v>
      </c>
      <c r="C199" s="250">
        <v>180</v>
      </c>
      <c r="D199" s="250">
        <f t="shared" si="1"/>
        <v>185.4</v>
      </c>
    </row>
    <row r="200" spans="1:4" x14ac:dyDescent="0.25">
      <c r="A200" s="105"/>
      <c r="B200" s="121"/>
      <c r="C200" s="252">
        <f>SUM(C189:C199)</f>
        <v>60430</v>
      </c>
      <c r="D200" s="252">
        <f>SUM(D189:D199)</f>
        <v>62242.9</v>
      </c>
    </row>
    <row r="201" spans="1:4" x14ac:dyDescent="0.25">
      <c r="A201" s="105"/>
      <c r="B201" s="121"/>
      <c r="C201" s="250"/>
      <c r="D201" s="250"/>
    </row>
    <row r="202" spans="1:4" x14ac:dyDescent="0.25">
      <c r="A202" s="131" t="s">
        <v>250</v>
      </c>
      <c r="B202" s="134" t="s">
        <v>465</v>
      </c>
      <c r="C202" s="250">
        <v>8000</v>
      </c>
      <c r="D202" s="250">
        <v>8000</v>
      </c>
    </row>
    <row r="203" spans="1:4" x14ac:dyDescent="0.25">
      <c r="A203" s="131"/>
      <c r="B203" s="134"/>
      <c r="C203" s="252">
        <f>SUM(C202)</f>
        <v>8000</v>
      </c>
      <c r="D203" s="252">
        <f>SUM(D202)</f>
        <v>8000</v>
      </c>
    </row>
    <row r="204" spans="1:4" x14ac:dyDescent="0.25">
      <c r="A204" s="131"/>
      <c r="B204" s="134"/>
      <c r="C204" s="250"/>
      <c r="D204" s="250"/>
    </row>
    <row r="205" spans="1:4" x14ac:dyDescent="0.25">
      <c r="A205" s="131" t="s">
        <v>251</v>
      </c>
      <c r="B205" s="134" t="s">
        <v>464</v>
      </c>
      <c r="C205" s="250">
        <v>2000</v>
      </c>
      <c r="D205" s="250">
        <v>2000</v>
      </c>
    </row>
    <row r="206" spans="1:4" x14ac:dyDescent="0.25">
      <c r="A206" s="131"/>
      <c r="B206" s="134"/>
      <c r="C206" s="252">
        <f>SUM(C205)</f>
        <v>2000</v>
      </c>
      <c r="D206" s="252">
        <f>SUM(D205)</f>
        <v>2000</v>
      </c>
    </row>
    <row r="207" spans="1:4" x14ac:dyDescent="0.25">
      <c r="A207" s="131"/>
      <c r="B207" s="134"/>
      <c r="C207" s="250"/>
      <c r="D207" s="250"/>
    </row>
    <row r="208" spans="1:4" x14ac:dyDescent="0.25">
      <c r="A208" s="126" t="s">
        <v>252</v>
      </c>
      <c r="B208" s="125" t="s">
        <v>187</v>
      </c>
      <c r="C208" s="250">
        <v>2500</v>
      </c>
      <c r="D208" s="250">
        <v>2500</v>
      </c>
    </row>
    <row r="209" spans="1:4" x14ac:dyDescent="0.25">
      <c r="A209" s="129" t="s">
        <v>394</v>
      </c>
      <c r="B209" s="125" t="s">
        <v>396</v>
      </c>
      <c r="C209" s="250">
        <v>0</v>
      </c>
      <c r="D209" s="250">
        <v>0</v>
      </c>
    </row>
    <row r="210" spans="1:4" x14ac:dyDescent="0.25">
      <c r="A210" s="129" t="s">
        <v>395</v>
      </c>
      <c r="B210" s="125" t="s">
        <v>397</v>
      </c>
      <c r="C210" s="250">
        <v>0</v>
      </c>
      <c r="D210" s="250">
        <v>0</v>
      </c>
    </row>
    <row r="211" spans="1:4" x14ac:dyDescent="0.25">
      <c r="A211" s="129"/>
      <c r="B211" s="125"/>
      <c r="C211" s="252">
        <f>SUM(C208:C210)</f>
        <v>2500</v>
      </c>
      <c r="D211" s="252">
        <f>SUM(D208:D210)</f>
        <v>2500</v>
      </c>
    </row>
    <row r="212" spans="1:4" x14ac:dyDescent="0.25">
      <c r="A212" s="129"/>
      <c r="B212" s="125"/>
      <c r="C212" s="250"/>
      <c r="D212" s="250"/>
    </row>
    <row r="213" spans="1:4" x14ac:dyDescent="0.25">
      <c r="A213" s="126" t="s">
        <v>253</v>
      </c>
      <c r="B213" s="139" t="s">
        <v>171</v>
      </c>
      <c r="C213" s="250">
        <v>2000</v>
      </c>
      <c r="D213" s="250">
        <v>2000</v>
      </c>
    </row>
    <row r="214" spans="1:4" ht="30" x14ac:dyDescent="0.25">
      <c r="A214" s="126" t="s">
        <v>254</v>
      </c>
      <c r="B214" s="139" t="s">
        <v>185</v>
      </c>
      <c r="C214" s="199">
        <v>18000</v>
      </c>
      <c r="D214" s="199">
        <v>18000</v>
      </c>
    </row>
    <row r="215" spans="1:4" x14ac:dyDescent="0.25">
      <c r="A215" s="126"/>
      <c r="B215" s="139"/>
      <c r="C215" s="252">
        <f>SUM(C213:C214)</f>
        <v>20000</v>
      </c>
      <c r="D215" s="252">
        <f>SUM(D213:D214)</f>
        <v>20000</v>
      </c>
    </row>
    <row r="216" spans="1:4" x14ac:dyDescent="0.25">
      <c r="A216" s="126"/>
      <c r="B216" s="139"/>
      <c r="C216" s="250"/>
      <c r="D216" s="250"/>
    </row>
    <row r="217" spans="1:4" x14ac:dyDescent="0.25">
      <c r="A217" s="131" t="s">
        <v>255</v>
      </c>
      <c r="B217" s="134" t="s">
        <v>188</v>
      </c>
      <c r="C217" s="250">
        <v>6000</v>
      </c>
      <c r="D217" s="250">
        <v>4000</v>
      </c>
    </row>
    <row r="218" spans="1:4" x14ac:dyDescent="0.25">
      <c r="A218" s="131"/>
      <c r="B218" s="134"/>
      <c r="C218" s="252">
        <f>SUM(C217)</f>
        <v>6000</v>
      </c>
      <c r="D218" s="252">
        <f>SUM(D217)</f>
        <v>4000</v>
      </c>
    </row>
    <row r="219" spans="1:4" x14ac:dyDescent="0.25">
      <c r="A219" s="131"/>
      <c r="B219" s="134"/>
      <c r="C219" s="250"/>
      <c r="D219" s="250"/>
    </row>
    <row r="220" spans="1:4" x14ac:dyDescent="0.25">
      <c r="A220" s="131" t="s">
        <v>256</v>
      </c>
      <c r="B220" s="134" t="s">
        <v>189</v>
      </c>
      <c r="C220" s="250">
        <v>1000</v>
      </c>
      <c r="D220" s="250">
        <v>1000</v>
      </c>
    </row>
    <row r="221" spans="1:4" x14ac:dyDescent="0.25">
      <c r="A221" s="131"/>
      <c r="B221" s="134"/>
      <c r="C221" s="252">
        <f>SUM(C220)</f>
        <v>1000</v>
      </c>
      <c r="D221" s="252">
        <f>SUM(D220)</f>
        <v>1000</v>
      </c>
    </row>
    <row r="222" spans="1:4" x14ac:dyDescent="0.25">
      <c r="A222" s="131"/>
      <c r="B222" s="134"/>
      <c r="C222" s="250"/>
      <c r="D222" s="250"/>
    </row>
    <row r="223" spans="1:4" x14ac:dyDescent="0.25">
      <c r="A223" s="129" t="s">
        <v>398</v>
      </c>
      <c r="B223" s="125" t="s">
        <v>438</v>
      </c>
      <c r="C223" s="250">
        <v>0</v>
      </c>
      <c r="D223" s="250">
        <v>0</v>
      </c>
    </row>
    <row r="224" spans="1:4" x14ac:dyDescent="0.25">
      <c r="A224" s="129"/>
      <c r="B224" s="125"/>
      <c r="C224" s="250">
        <f>SUM(C223)</f>
        <v>0</v>
      </c>
      <c r="D224" s="250">
        <f>SUM(D223)</f>
        <v>0</v>
      </c>
    </row>
    <row r="225" spans="1:4" x14ac:dyDescent="0.25">
      <c r="A225" s="129"/>
      <c r="B225" s="125"/>
      <c r="C225" s="250"/>
      <c r="D225" s="250"/>
    </row>
    <row r="226" spans="1:4" x14ac:dyDescent="0.25">
      <c r="A226" s="129" t="s">
        <v>257</v>
      </c>
      <c r="B226" s="125" t="s">
        <v>473</v>
      </c>
      <c r="C226" s="250">
        <v>4900</v>
      </c>
      <c r="D226" s="250">
        <v>4900</v>
      </c>
    </row>
    <row r="227" spans="1:4" x14ac:dyDescent="0.25">
      <c r="A227" s="129"/>
      <c r="B227" s="125"/>
      <c r="C227" s="252">
        <f>SUM(C226)</f>
        <v>4900</v>
      </c>
      <c r="D227" s="252">
        <f>SUM(D226)</f>
        <v>4900</v>
      </c>
    </row>
    <row r="228" spans="1:4" x14ac:dyDescent="0.25">
      <c r="A228" s="129"/>
      <c r="B228" s="125"/>
      <c r="C228" s="250"/>
      <c r="D228" s="250"/>
    </row>
    <row r="229" spans="1:4" x14ac:dyDescent="0.25">
      <c r="A229" s="126" t="s">
        <v>258</v>
      </c>
      <c r="B229" s="125" t="s">
        <v>48</v>
      </c>
      <c r="C229" s="143">
        <v>12000</v>
      </c>
      <c r="D229" s="143">
        <v>12000</v>
      </c>
    </row>
    <row r="230" spans="1:4" x14ac:dyDescent="0.25">
      <c r="A230" s="126" t="s">
        <v>259</v>
      </c>
      <c r="B230" s="125" t="s">
        <v>190</v>
      </c>
      <c r="C230" s="143">
        <v>7000</v>
      </c>
      <c r="D230" s="143">
        <v>7000</v>
      </c>
    </row>
    <row r="231" spans="1:4" x14ac:dyDescent="0.25">
      <c r="A231" s="126" t="s">
        <v>260</v>
      </c>
      <c r="B231" s="125" t="s">
        <v>50</v>
      </c>
      <c r="C231" s="143">
        <v>2800</v>
      </c>
      <c r="D231" s="143">
        <v>2800</v>
      </c>
    </row>
    <row r="232" spans="1:4" x14ac:dyDescent="0.25">
      <c r="A232" s="126"/>
      <c r="B232" s="125"/>
      <c r="C232" s="252">
        <f>SUM(C229:C231)</f>
        <v>21800</v>
      </c>
      <c r="D232" s="252">
        <f>SUM(D229:D231)</f>
        <v>21800</v>
      </c>
    </row>
    <row r="233" spans="1:4" x14ac:dyDescent="0.25">
      <c r="A233" s="126"/>
      <c r="B233" s="125"/>
      <c r="C233" s="250"/>
      <c r="D233" s="250"/>
    </row>
    <row r="234" spans="1:4" x14ac:dyDescent="0.25">
      <c r="A234" s="126" t="s">
        <v>261</v>
      </c>
      <c r="B234" s="127" t="s">
        <v>199</v>
      </c>
      <c r="C234" s="250">
        <v>10000</v>
      </c>
      <c r="D234" s="250">
        <v>10000</v>
      </c>
    </row>
    <row r="235" spans="1:4" x14ac:dyDescent="0.25">
      <c r="A235" s="126"/>
      <c r="B235" s="127"/>
      <c r="C235" s="252">
        <f>SUM(C234)</f>
        <v>10000</v>
      </c>
      <c r="D235" s="252">
        <f>SUM(D234)</f>
        <v>10000</v>
      </c>
    </row>
    <row r="236" spans="1:4" x14ac:dyDescent="0.25">
      <c r="A236" s="126"/>
      <c r="B236" s="127"/>
      <c r="C236" s="250"/>
      <c r="D236" s="250"/>
    </row>
    <row r="237" spans="1:4" x14ac:dyDescent="0.25">
      <c r="A237" s="126" t="s">
        <v>262</v>
      </c>
      <c r="B237" s="127" t="s">
        <v>184</v>
      </c>
      <c r="C237" s="250">
        <v>22000</v>
      </c>
      <c r="D237" s="250">
        <v>22000</v>
      </c>
    </row>
    <row r="238" spans="1:4" x14ac:dyDescent="0.25">
      <c r="A238" s="126"/>
      <c r="B238" s="127"/>
      <c r="C238" s="252">
        <f>SUM(C237)</f>
        <v>22000</v>
      </c>
      <c r="D238" s="252">
        <f>SUM(D237)</f>
        <v>22000</v>
      </c>
    </row>
    <row r="239" spans="1:4" x14ac:dyDescent="0.25">
      <c r="A239" s="126"/>
      <c r="B239" s="127"/>
      <c r="C239" s="250"/>
      <c r="D239" s="250"/>
    </row>
    <row r="240" spans="1:4" x14ac:dyDescent="0.25">
      <c r="A240" s="105" t="s">
        <v>332</v>
      </c>
      <c r="B240" s="141" t="s">
        <v>163</v>
      </c>
      <c r="C240" s="250">
        <v>0</v>
      </c>
      <c r="D240" s="250">
        <v>0</v>
      </c>
    </row>
    <row r="241" spans="1:4" x14ac:dyDescent="0.25">
      <c r="A241" s="105"/>
      <c r="B241" s="141"/>
      <c r="C241" s="250">
        <f>SUM(C240)</f>
        <v>0</v>
      </c>
      <c r="D241" s="250">
        <f>SUM(D240)</f>
        <v>0</v>
      </c>
    </row>
    <row r="242" spans="1:4" x14ac:dyDescent="0.25">
      <c r="A242" s="105"/>
      <c r="B242" s="141"/>
      <c r="C242" s="250"/>
      <c r="D242" s="250"/>
    </row>
    <row r="243" spans="1:4" x14ac:dyDescent="0.25">
      <c r="A243" s="129" t="s">
        <v>263</v>
      </c>
      <c r="B243" s="125" t="s">
        <v>466</v>
      </c>
      <c r="C243" s="250">
        <v>4000</v>
      </c>
      <c r="D243" s="250">
        <v>1000</v>
      </c>
    </row>
    <row r="244" spans="1:4" x14ac:dyDescent="0.25">
      <c r="A244" s="129" t="s">
        <v>399</v>
      </c>
      <c r="B244" s="125" t="s">
        <v>400</v>
      </c>
      <c r="C244" s="250">
        <v>2000</v>
      </c>
      <c r="D244" s="250">
        <v>500</v>
      </c>
    </row>
    <row r="245" spans="1:4" x14ac:dyDescent="0.25">
      <c r="A245" s="105" t="s">
        <v>264</v>
      </c>
      <c r="B245" s="124" t="s">
        <v>201</v>
      </c>
      <c r="C245" s="250">
        <v>5000</v>
      </c>
      <c r="D245" s="250">
        <v>2500</v>
      </c>
    </row>
    <row r="246" spans="1:4" x14ac:dyDescent="0.25">
      <c r="A246" s="105" t="s">
        <v>265</v>
      </c>
      <c r="B246" s="141" t="s">
        <v>202</v>
      </c>
      <c r="C246" s="250">
        <v>6000</v>
      </c>
      <c r="D246" s="250">
        <v>6000</v>
      </c>
    </row>
    <row r="247" spans="1:4" x14ac:dyDescent="0.25">
      <c r="A247" s="105"/>
      <c r="B247" s="141"/>
      <c r="C247" s="252">
        <f>SUM(C243:C246)</f>
        <v>17000</v>
      </c>
      <c r="D247" s="252">
        <f>SUM(D243:D246)</f>
        <v>10000</v>
      </c>
    </row>
    <row r="248" spans="1:4" x14ac:dyDescent="0.25">
      <c r="A248" s="105"/>
      <c r="B248" s="141"/>
      <c r="C248" s="250"/>
      <c r="D248" s="250"/>
    </row>
    <row r="249" spans="1:4" x14ac:dyDescent="0.25">
      <c r="A249" s="105" t="s">
        <v>401</v>
      </c>
      <c r="B249" s="141" t="s">
        <v>402</v>
      </c>
      <c r="C249" s="250">
        <v>0</v>
      </c>
      <c r="D249" s="250">
        <v>0</v>
      </c>
    </row>
    <row r="250" spans="1:4" x14ac:dyDescent="0.25">
      <c r="A250" s="105"/>
      <c r="B250" s="141"/>
      <c r="C250" s="250">
        <f>SUM(C249)</f>
        <v>0</v>
      </c>
      <c r="D250" s="250">
        <v>0</v>
      </c>
    </row>
    <row r="251" spans="1:4" x14ac:dyDescent="0.25">
      <c r="A251" s="105"/>
      <c r="B251" s="141"/>
      <c r="C251" s="250"/>
      <c r="D251" s="250"/>
    </row>
    <row r="252" spans="1:4" x14ac:dyDescent="0.25">
      <c r="A252" s="135" t="s">
        <v>266</v>
      </c>
      <c r="B252" s="125" t="s">
        <v>186</v>
      </c>
      <c r="C252" s="250">
        <v>4000</v>
      </c>
      <c r="D252" s="250">
        <v>4000</v>
      </c>
    </row>
    <row r="253" spans="1:4" x14ac:dyDescent="0.25">
      <c r="A253" s="135" t="s">
        <v>403</v>
      </c>
      <c r="B253" s="141" t="s">
        <v>404</v>
      </c>
      <c r="C253" s="250">
        <v>0</v>
      </c>
      <c r="D253" s="250">
        <v>0</v>
      </c>
    </row>
    <row r="254" spans="1:4" x14ac:dyDescent="0.25">
      <c r="A254" s="135"/>
      <c r="B254" s="141"/>
      <c r="C254" s="252">
        <f>SUM(C252:C253)</f>
        <v>4000</v>
      </c>
      <c r="D254" s="252">
        <f>SUM(D252:D253)</f>
        <v>4000</v>
      </c>
    </row>
    <row r="255" spans="1:4" x14ac:dyDescent="0.25">
      <c r="A255" s="135"/>
      <c r="B255" s="141"/>
      <c r="C255" s="250"/>
      <c r="D255" s="250"/>
    </row>
    <row r="256" spans="1:4" x14ac:dyDescent="0.25">
      <c r="A256" s="105" t="s">
        <v>405</v>
      </c>
      <c r="B256" s="141" t="s">
        <v>406</v>
      </c>
      <c r="C256" s="250">
        <v>0</v>
      </c>
      <c r="D256" s="250">
        <v>0</v>
      </c>
    </row>
    <row r="257" spans="1:4" x14ac:dyDescent="0.25">
      <c r="A257" s="105"/>
      <c r="B257" s="141"/>
      <c r="C257" s="250">
        <f>SUM(C256)</f>
        <v>0</v>
      </c>
      <c r="D257" s="250">
        <f>SUM(D256)</f>
        <v>0</v>
      </c>
    </row>
    <row r="258" spans="1:4" x14ac:dyDescent="0.25">
      <c r="A258" s="105"/>
      <c r="B258" s="141"/>
      <c r="C258" s="250"/>
      <c r="D258" s="250"/>
    </row>
    <row r="259" spans="1:4" x14ac:dyDescent="0.25">
      <c r="A259" s="105" t="s">
        <v>409</v>
      </c>
      <c r="B259" s="141" t="s">
        <v>411</v>
      </c>
      <c r="C259" s="250">
        <v>621209.88</v>
      </c>
      <c r="D259" s="250">
        <v>0</v>
      </c>
    </row>
    <row r="260" spans="1:4" x14ac:dyDescent="0.25">
      <c r="A260" s="105"/>
      <c r="B260" s="141"/>
      <c r="C260" s="252">
        <f>SUM(C259)</f>
        <v>621209.88</v>
      </c>
      <c r="D260" s="250">
        <v>0</v>
      </c>
    </row>
    <row r="261" spans="1:4" x14ac:dyDescent="0.25">
      <c r="A261" s="105"/>
      <c r="B261" s="141"/>
      <c r="C261" s="250"/>
      <c r="D261" s="250"/>
    </row>
    <row r="262" spans="1:4" x14ac:dyDescent="0.25">
      <c r="A262" s="105" t="s">
        <v>410</v>
      </c>
      <c r="B262" s="141" t="s">
        <v>419</v>
      </c>
      <c r="C262" s="250">
        <v>0</v>
      </c>
      <c r="D262" s="250">
        <v>0</v>
      </c>
    </row>
    <row r="263" spans="1:4" x14ac:dyDescent="0.25">
      <c r="A263" s="105"/>
      <c r="B263" s="141"/>
      <c r="C263" s="250">
        <f>SUM(C262)</f>
        <v>0</v>
      </c>
      <c r="D263" s="250">
        <v>0</v>
      </c>
    </row>
    <row r="264" spans="1:4" x14ac:dyDescent="0.25">
      <c r="A264" s="105"/>
      <c r="B264" s="141"/>
      <c r="C264" s="250"/>
      <c r="D264" s="250"/>
    </row>
    <row r="265" spans="1:4" x14ac:dyDescent="0.25">
      <c r="A265" s="105" t="s">
        <v>412</v>
      </c>
      <c r="B265" s="141" t="s">
        <v>413</v>
      </c>
      <c r="C265" s="250">
        <v>9293.2000000000007</v>
      </c>
      <c r="D265" s="250">
        <v>0</v>
      </c>
    </row>
    <row r="266" spans="1:4" x14ac:dyDescent="0.25">
      <c r="A266" s="105"/>
      <c r="B266" s="141"/>
      <c r="C266" s="252">
        <f>SUM(C265)</f>
        <v>9293.2000000000007</v>
      </c>
      <c r="D266" s="250">
        <v>0</v>
      </c>
    </row>
    <row r="267" spans="1:4" x14ac:dyDescent="0.25">
      <c r="A267" s="105"/>
      <c r="B267" s="141"/>
      <c r="C267" s="250"/>
      <c r="D267" s="250"/>
    </row>
    <row r="268" spans="1:4" x14ac:dyDescent="0.25">
      <c r="A268" s="105" t="s">
        <v>414</v>
      </c>
      <c r="B268" s="141" t="s">
        <v>424</v>
      </c>
      <c r="C268" s="250">
        <v>0</v>
      </c>
      <c r="D268" s="250">
        <v>0</v>
      </c>
    </row>
    <row r="269" spans="1:4" x14ac:dyDescent="0.25">
      <c r="A269" s="105" t="s">
        <v>415</v>
      </c>
      <c r="B269" s="141" t="s">
        <v>423</v>
      </c>
      <c r="C269" s="250">
        <v>0</v>
      </c>
      <c r="D269" s="250">
        <v>0</v>
      </c>
    </row>
    <row r="270" spans="1:4" x14ac:dyDescent="0.25">
      <c r="A270" s="105" t="s">
        <v>416</v>
      </c>
      <c r="B270" s="141" t="s">
        <v>422</v>
      </c>
      <c r="C270" s="250">
        <v>0</v>
      </c>
      <c r="D270" s="250">
        <v>0</v>
      </c>
    </row>
    <row r="271" spans="1:4" x14ac:dyDescent="0.25">
      <c r="A271" s="105" t="s">
        <v>417</v>
      </c>
      <c r="B271" s="141" t="s">
        <v>421</v>
      </c>
      <c r="C271" s="250">
        <v>0</v>
      </c>
      <c r="D271" s="250">
        <v>0</v>
      </c>
    </row>
    <row r="272" spans="1:4" x14ac:dyDescent="0.25">
      <c r="A272" s="105" t="s">
        <v>407</v>
      </c>
      <c r="B272" s="141" t="s">
        <v>408</v>
      </c>
      <c r="C272" s="250">
        <v>0</v>
      </c>
      <c r="D272" s="250">
        <v>0</v>
      </c>
    </row>
    <row r="273" spans="1:7" x14ac:dyDescent="0.25">
      <c r="A273" s="105" t="s">
        <v>418</v>
      </c>
      <c r="B273" s="141" t="s">
        <v>420</v>
      </c>
      <c r="C273" s="251">
        <v>0</v>
      </c>
      <c r="D273" s="250">
        <v>0</v>
      </c>
    </row>
    <row r="274" spans="1:7" x14ac:dyDescent="0.25">
      <c r="A274" s="105"/>
      <c r="B274" s="141"/>
      <c r="C274" s="250">
        <f>SUM(C268:C273)</f>
        <v>0</v>
      </c>
      <c r="D274" s="250">
        <v>0</v>
      </c>
    </row>
    <row r="275" spans="1:7" x14ac:dyDescent="0.25">
      <c r="A275" s="105"/>
      <c r="B275" s="141"/>
      <c r="C275" s="250"/>
      <c r="D275" s="250"/>
    </row>
    <row r="276" spans="1:7" x14ac:dyDescent="0.25">
      <c r="A276" s="105" t="s">
        <v>467</v>
      </c>
      <c r="B276" s="141" t="s">
        <v>470</v>
      </c>
      <c r="C276" s="251">
        <v>109000</v>
      </c>
      <c r="D276" s="250">
        <v>109000</v>
      </c>
      <c r="G276" s="263"/>
    </row>
    <row r="277" spans="1:7" x14ac:dyDescent="0.25">
      <c r="A277" s="105" t="s">
        <v>469</v>
      </c>
      <c r="B277" s="141" t="s">
        <v>468</v>
      </c>
      <c r="C277" s="252">
        <f>SUM(C276)</f>
        <v>109000</v>
      </c>
      <c r="D277" s="250">
        <f>SUM(D276)</f>
        <v>109000</v>
      </c>
    </row>
    <row r="278" spans="1:7" x14ac:dyDescent="0.25">
      <c r="A278" s="105"/>
      <c r="B278" s="141"/>
      <c r="C278" s="250"/>
      <c r="D278" s="250"/>
      <c r="E278" s="92"/>
    </row>
    <row r="279" spans="1:7" x14ac:dyDescent="0.25">
      <c r="A279" s="335"/>
      <c r="B279" s="343" t="s">
        <v>608</v>
      </c>
      <c r="C279" s="250">
        <f>C280-C43</f>
        <v>3147643.08</v>
      </c>
      <c r="D279" s="250">
        <f>D280-D43</f>
        <v>2388870.4624999999</v>
      </c>
      <c r="E279" s="92"/>
    </row>
    <row r="280" spans="1:7" x14ac:dyDescent="0.25">
      <c r="A280" s="357"/>
      <c r="B280" s="339" t="s">
        <v>426</v>
      </c>
      <c r="C280" s="252">
        <f>SUM(C277,C274,C266,C263,C260,C257,C254,C250,C247,C241,C238,C235,C232,C227,C221,C224,C218,C215,C211,C206,C203,C200,C187,C182,C179,C176,C171,C166,C155,C150,C147,C142,C139,C123,C113,C104,C97,C92,C86,C78,C75,C71,C68,C51,C43)</f>
        <v>3945865.08</v>
      </c>
      <c r="D280" s="252">
        <f>SUM(D277,D274,D266,D263,D260,D257,D254,D250,D247,D241,D238,D235,D232,D227,D221,D224,D218,D215,D211,D206,D203,D200,D187,D182,D179,D176,D171,D166,D155,D150,D147,D142,D139,D123,D113,D104,D97,D92,D86,D78,D75,D71,D68,D51,D43)</f>
        <v>3245557.4624999999</v>
      </c>
      <c r="E280" s="92"/>
    </row>
    <row r="281" spans="1:7" x14ac:dyDescent="0.25">
      <c r="A281" s="388"/>
      <c r="B281" s="389"/>
      <c r="C281" s="252"/>
      <c r="D281" s="252"/>
      <c r="E281" s="92"/>
    </row>
    <row r="282" spans="1:7" x14ac:dyDescent="0.25">
      <c r="A282" s="388"/>
      <c r="B282" s="389"/>
      <c r="C282" s="252"/>
      <c r="D282" s="252"/>
      <c r="E282" s="92"/>
    </row>
    <row r="283" spans="1:7" ht="15.75" thickBot="1" x14ac:dyDescent="0.3">
      <c r="A283" s="404"/>
      <c r="B283" s="404"/>
      <c r="C283" s="405"/>
      <c r="D283" s="406"/>
      <c r="E283" s="92"/>
    </row>
    <row r="284" spans="1:7" ht="15.75" thickBot="1" x14ac:dyDescent="0.3">
      <c r="A284" s="379"/>
      <c r="B284" s="407" t="s">
        <v>614</v>
      </c>
      <c r="C284" s="408"/>
      <c r="D284" s="409"/>
      <c r="E284" s="410"/>
    </row>
    <row r="285" spans="1:7" x14ac:dyDescent="0.25">
      <c r="A285" s="364"/>
      <c r="B285" s="411" t="s">
        <v>621</v>
      </c>
      <c r="C285" s="412">
        <f>C30</f>
        <v>2368140</v>
      </c>
      <c r="D285" s="413">
        <f>D30</f>
        <v>2408035</v>
      </c>
      <c r="E285" s="410"/>
    </row>
    <row r="286" spans="1:7" x14ac:dyDescent="0.25">
      <c r="A286" s="365"/>
      <c r="B286" s="363" t="s">
        <v>622</v>
      </c>
      <c r="C286" s="250">
        <f>C279</f>
        <v>3147643.08</v>
      </c>
      <c r="D286" s="250">
        <f>D279</f>
        <v>2388870.4624999999</v>
      </c>
      <c r="E286" s="410"/>
    </row>
    <row r="287" spans="1:7" x14ac:dyDescent="0.25">
      <c r="A287" s="365"/>
      <c r="B287" s="363" t="s">
        <v>623</v>
      </c>
      <c r="C287" s="250">
        <f>C285-C286</f>
        <v>-779503.08000000007</v>
      </c>
      <c r="D287" s="250">
        <f>D285-D286</f>
        <v>19164.537500000093</v>
      </c>
      <c r="E287" s="410"/>
    </row>
    <row r="288" spans="1:7" x14ac:dyDescent="0.25">
      <c r="A288" s="365"/>
      <c r="B288" s="363"/>
      <c r="C288" s="137"/>
      <c r="D288" s="250"/>
      <c r="E288" s="410"/>
    </row>
    <row r="289" spans="1:6" x14ac:dyDescent="0.25">
      <c r="A289" s="365"/>
      <c r="B289" s="414" t="s">
        <v>618</v>
      </c>
      <c r="C289" s="415">
        <f>C31</f>
        <v>3945865</v>
      </c>
      <c r="D289" s="415">
        <f>D31</f>
        <v>3245557</v>
      </c>
      <c r="E289" s="410"/>
      <c r="F289" s="263"/>
    </row>
    <row r="290" spans="1:6" x14ac:dyDescent="0.25">
      <c r="A290" s="365"/>
      <c r="B290" s="414" t="s">
        <v>619</v>
      </c>
      <c r="C290" s="250">
        <f>C280</f>
        <v>3945865.08</v>
      </c>
      <c r="D290" s="250">
        <f>D280</f>
        <v>3245557.4624999999</v>
      </c>
      <c r="E290" s="92"/>
    </row>
    <row r="291" spans="1:6" ht="15.75" thickBot="1" x14ac:dyDescent="0.3">
      <c r="A291" s="367"/>
      <c r="B291" s="416" t="s">
        <v>624</v>
      </c>
      <c r="C291" s="417">
        <f>C38</f>
        <v>798222</v>
      </c>
      <c r="D291" s="417">
        <f>D38</f>
        <v>856687</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636F0470BC804482EE2427FABECBB1" ma:contentTypeVersion="11" ma:contentTypeDescription="Create a new document." ma:contentTypeScope="" ma:versionID="f9028bcfcab950e13db4a09a7b627d62">
  <xsd:schema xmlns:xsd="http://www.w3.org/2001/XMLSchema" xmlns:xs="http://www.w3.org/2001/XMLSchema" xmlns:p="http://schemas.microsoft.com/office/2006/metadata/properties" xmlns:ns2="f789544d-3eee-4138-b578-a59a6a5a7bbd" targetNamespace="http://schemas.microsoft.com/office/2006/metadata/properties" ma:root="true" ma:fieldsID="6f981dacb86360ba0f0edbaaca1cd8b2" ns2:_="">
    <xsd:import namespace="f789544d-3eee-4138-b578-a59a6a5a7b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9544d-3eee-4138-b578-a59a6a5a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114FA-1367-4AF5-856B-3A66D576ADBE}">
  <ds:schemaRefs>
    <ds:schemaRef ds:uri="http://schemas.microsoft.com/sharepoint/v3/contenttype/forms"/>
  </ds:schemaRefs>
</ds:datastoreItem>
</file>

<file path=customXml/itemProps2.xml><?xml version="1.0" encoding="utf-8"?>
<ds:datastoreItem xmlns:ds="http://schemas.openxmlformats.org/officeDocument/2006/customXml" ds:itemID="{AE9D257E-26AE-400D-877B-3AA5808160D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52A702A-F0A1-4A3B-A4FE-2BCECF1C4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9544d-3eee-4138-b578-a59a6a5a7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Debt Service Fund</vt:lpstr>
      <vt:lpstr>Instructions</vt:lpstr>
      <vt:lpstr> Summary</vt:lpstr>
      <vt:lpstr>Charts</vt:lpstr>
      <vt:lpstr>6511 M&amp;S vs Personnel</vt:lpstr>
      <vt:lpstr>6511 Income</vt:lpstr>
      <vt:lpstr>6511 Expenditures</vt:lpstr>
      <vt:lpstr>6512 Reserve Fund (Rev &amp; Exp)</vt:lpstr>
      <vt:lpstr>Prospective 2022 Budget </vt:lpstr>
      <vt:lpstr>Facilities - Requests</vt:lpstr>
      <vt:lpstr>Fleet - Requests</vt:lpstr>
      <vt:lpstr>Operations Detail - Requests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 Kuetzing</dc:creator>
  <cp:keywords/>
  <dc:description/>
  <cp:lastModifiedBy>Nathan Butler</cp:lastModifiedBy>
  <cp:revision/>
  <cp:lastPrinted>2021-06-28T18:19:05Z</cp:lastPrinted>
  <dcterms:created xsi:type="dcterms:W3CDTF">2016-04-27T21:54:17Z</dcterms:created>
  <dcterms:modified xsi:type="dcterms:W3CDTF">2021-07-10T18:52:50Z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0x0101002F636F0470BC804482EE2427FABECBB1</vt:lpwstr>
  </property>
  <property fmtid="{D5CDD505-2E9C-101B-9397-08002B2CF9AE}" pid="3" name="Order">
    <vt:r8>6036600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