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sjcphd1.sharepoint.com/Shared Documents/Board Meeting Documents/2021_11_17 REGULAR BOARD MEETING/Final Budget Docs/"/>
    </mc:Choice>
  </mc:AlternateContent>
  <xr:revisionPtr revIDLastSave="1" documentId="8_{B2D26F81-C103-469C-B94B-7CE16E756D04}" xr6:coauthVersionLast="47" xr6:coauthVersionMax="47" xr10:uidLastSave="{9A94EF5F-0C41-4715-8184-DFC0A45A5D5B}"/>
  <workbookProtection workbookAlgorithmName="SHA-512" workbookHashValue="fDPizWsW9rsLeTRbqQYuCLs9qqmw5n6pfR07QwD3Qrx1xDCD1zjw/FORNzGn7SaY+jkLIixD/zLk0q9TbgSp7A==" workbookSaltValue="7lmZ1wsQlOlMN5x1F3sdmA==" workbookSpinCount="100000" lockStructure="1"/>
  <bookViews>
    <workbookView xWindow="1560" yWindow="1560" windowWidth="21600" windowHeight="11385" xr2:uid="{DB0B203C-C463-4881-BEDF-165D87B964D6}"/>
  </bookViews>
  <sheets>
    <sheet name="Revenue 6521 (2022)" sheetId="7" r:id="rId1"/>
    <sheet name="Expenditures 6521 (2022)"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1" i="8" l="1"/>
  <c r="E111" i="8"/>
  <c r="C32" i="8"/>
  <c r="E32" i="8"/>
  <c r="E64" i="8"/>
  <c r="C64" i="8"/>
  <c r="E114" i="8" l="1"/>
  <c r="C114" i="8"/>
  <c r="E103" i="8"/>
  <c r="C103" i="8"/>
  <c r="E87" i="8"/>
  <c r="C87" i="8"/>
  <c r="E82" i="8"/>
  <c r="C82" i="8"/>
  <c r="E76" i="8"/>
  <c r="C76" i="8"/>
  <c r="E53" i="8"/>
  <c r="C53" i="8"/>
  <c r="C39" i="8"/>
  <c r="E38" i="8"/>
  <c r="E4" i="8"/>
  <c r="C4" i="8"/>
  <c r="C43" i="7"/>
  <c r="C42" i="7" s="1"/>
  <c r="C120" i="8" s="1"/>
  <c r="E42" i="7"/>
  <c r="E120" i="8" s="1"/>
  <c r="E41" i="7"/>
  <c r="C41" i="7"/>
  <c r="E43" i="7"/>
  <c r="E124" i="8" s="1"/>
  <c r="C124" i="8" l="1"/>
  <c r="C116" i="8"/>
  <c r="E34" i="8"/>
  <c r="E39" i="8" s="1"/>
  <c r="C115" i="8" l="1"/>
  <c r="C121" i="8" s="1"/>
  <c r="C122" i="8" s="1"/>
  <c r="C125" i="8"/>
  <c r="C126" i="8" s="1"/>
  <c r="E115" i="8"/>
  <c r="E121" i="8" l="1"/>
  <c r="E122" i="8" s="1"/>
  <c r="E116" i="8"/>
  <c r="E125" i="8" l="1"/>
  <c r="E12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C3" authorId="0" shapeId="0" xr:uid="{2FF121A8-ADD4-4133-901E-53EC7F484D75}">
      <text>
        <r>
          <rPr>
            <b/>
            <sz val="9"/>
            <color indexed="81"/>
            <rFont val="Tahoma"/>
            <family val="2"/>
          </rPr>
          <t>Nathan Butler:</t>
        </r>
        <r>
          <rPr>
            <sz val="9"/>
            <color indexed="81"/>
            <rFont val="Tahoma"/>
            <family val="2"/>
          </rPr>
          <t xml:space="preserve">
Per March letter from Auditor's office that sets the actual beginning cash balance </t>
        </r>
      </text>
    </comment>
    <comment ref="E3" authorId="0" shapeId="0" xr:uid="{6C45606A-3447-4423-903D-1EE1348C1911}">
      <text>
        <r>
          <rPr>
            <b/>
            <sz val="9"/>
            <color indexed="81"/>
            <rFont val="Tahoma"/>
            <family val="2"/>
          </rPr>
          <t>Nathan Butler:</t>
        </r>
        <r>
          <rPr>
            <sz val="9"/>
            <color indexed="81"/>
            <rFont val="Tahoma"/>
            <family val="2"/>
          </rPr>
          <t xml:space="preserve">
From 2021 ending cash estimate </t>
        </r>
      </text>
    </comment>
    <comment ref="E4" authorId="0" shapeId="0" xr:uid="{2EDE855C-AACA-4C4C-9335-99B6F13704A2}">
      <text>
        <r>
          <rPr>
            <b/>
            <sz val="9"/>
            <color indexed="81"/>
            <rFont val="Tahoma"/>
            <family val="2"/>
          </rPr>
          <t>Nathan Butler:</t>
        </r>
        <r>
          <rPr>
            <sz val="9"/>
            <color indexed="81"/>
            <rFont val="Tahoma"/>
            <family val="2"/>
          </rPr>
          <t xml:space="preserve">
Number is based on Assessor John Kulseth's communication to Superintendent Butler on Nov 5th. It is an estimate based on estimated assessed values with a rate of $0.70 in 2022. Final value of the levy should be known in Feb 2022. </t>
        </r>
      </text>
    </comment>
    <comment ref="C7" authorId="0" shapeId="0" xr:uid="{1DA79A49-9D2E-45E4-9FAC-D9F06111DC51}">
      <text>
        <r>
          <rPr>
            <b/>
            <sz val="9"/>
            <color indexed="81"/>
            <rFont val="Tahoma"/>
            <family val="2"/>
          </rPr>
          <t>Nathan Butler:</t>
        </r>
        <r>
          <rPr>
            <sz val="9"/>
            <color indexed="81"/>
            <rFont val="Tahoma"/>
            <family val="2"/>
          </rPr>
          <t xml:space="preserve">
This is a very rough estimate based on $15,000 per month from June (which had $60,000). Based on the rapid increase in expenses over May - June. </t>
        </r>
      </text>
    </comment>
    <comment ref="C8" authorId="0" shapeId="0" xr:uid="{E1A32009-4D48-4435-865B-07FF7BB0F0F8}">
      <text>
        <r>
          <rPr>
            <b/>
            <sz val="9"/>
            <color indexed="81"/>
            <rFont val="Tahoma"/>
            <family val="2"/>
          </rPr>
          <t>Nathan Butler:</t>
        </r>
        <r>
          <rPr>
            <sz val="9"/>
            <color indexed="81"/>
            <rFont val="Tahoma"/>
            <family val="2"/>
          </rPr>
          <t xml:space="preserve">
They plan to rollover much of the funding in a no-cost extension </t>
        </r>
      </text>
    </comment>
    <comment ref="C17" authorId="0" shapeId="0" xr:uid="{20A6121A-2D55-4271-A99C-44B6C645A429}">
      <text>
        <r>
          <rPr>
            <b/>
            <sz val="9"/>
            <color indexed="81"/>
            <rFont val="Tahoma"/>
            <family val="2"/>
          </rPr>
          <t>Nathan Butler:</t>
        </r>
        <r>
          <rPr>
            <sz val="9"/>
            <color indexed="81"/>
            <rFont val="Tahoma"/>
            <family val="2"/>
          </rPr>
          <t xml:space="preserve">
Most of this comes at the end of the year. </t>
        </r>
      </text>
    </comment>
    <comment ref="E17" authorId="0" shapeId="0" xr:uid="{C6E84953-094A-471F-BFF4-03A041137AD5}">
      <text>
        <r>
          <rPr>
            <b/>
            <sz val="9"/>
            <color indexed="81"/>
            <rFont val="Tahoma"/>
            <family val="2"/>
          </rPr>
          <t>Nathan Butler:</t>
        </r>
        <r>
          <rPr>
            <sz val="9"/>
            <color indexed="81"/>
            <rFont val="Tahoma"/>
            <family val="2"/>
          </rPr>
          <t xml:space="preserve">
Tends not to be very predictable, and an increase is neither likely nor unlikely. Est. about twice 2021 due to the doubling of the levy. </t>
        </r>
      </text>
    </comment>
    <comment ref="C18" authorId="0" shapeId="0" xr:uid="{B6B621FA-68E9-4300-8CFB-49AA69B9DD98}">
      <text>
        <r>
          <rPr>
            <b/>
            <sz val="9"/>
            <color indexed="81"/>
            <rFont val="Tahoma"/>
            <family val="2"/>
          </rPr>
          <t>Nathan Butler:</t>
        </r>
        <r>
          <rPr>
            <sz val="9"/>
            <color indexed="81"/>
            <rFont val="Tahoma"/>
            <family val="2"/>
          </rPr>
          <t xml:space="preserve">
Auditor's office seems to have switched which BARS code they use, and for some reason there are two BARS codes</t>
        </r>
      </text>
    </comment>
    <comment ref="C20" authorId="0" shapeId="0" xr:uid="{87820381-B751-4A4A-AD8D-4BF2D5D40629}">
      <text>
        <r>
          <rPr>
            <b/>
            <sz val="9"/>
            <color indexed="81"/>
            <rFont val="Tahoma"/>
            <family val="2"/>
          </rPr>
          <t>Nathan Butler:</t>
        </r>
        <r>
          <rPr>
            <sz val="9"/>
            <color indexed="81"/>
            <rFont val="Tahoma"/>
            <family val="2"/>
          </rPr>
          <t xml:space="preserve">
We do expect to be refunded for audit expenses, some equipment, and accounting services </t>
        </r>
      </text>
    </comment>
    <comment ref="E21" authorId="0" shapeId="0" xr:uid="{2C65D0F8-245B-4827-B747-E2103A9CA08F}">
      <text>
        <r>
          <rPr>
            <b/>
            <sz val="9"/>
            <color indexed="81"/>
            <rFont val="Tahoma"/>
            <family val="2"/>
          </rPr>
          <t>Nathan Butler:</t>
        </r>
        <r>
          <rPr>
            <sz val="9"/>
            <color indexed="81"/>
            <rFont val="Tahoma"/>
            <family val="2"/>
          </rPr>
          <t xml:space="preserve">
</t>
        </r>
        <r>
          <rPr>
            <u/>
            <sz val="9"/>
            <color indexed="81"/>
            <rFont val="Tahoma"/>
            <family val="2"/>
          </rPr>
          <t>This is for 10 months of operation, beginning March 1, 2022</t>
        </r>
        <r>
          <rPr>
            <sz val="9"/>
            <color indexed="81"/>
            <rFont val="Tahoma"/>
            <family val="2"/>
          </rPr>
          <t>. A full year would be $260,000</t>
        </r>
      </text>
    </comment>
    <comment ref="E22" authorId="0" shapeId="0" xr:uid="{49CCACAF-810E-4AF5-BC27-A4C4EF0A9729}">
      <text>
        <r>
          <rPr>
            <b/>
            <sz val="9"/>
            <color indexed="81"/>
            <rFont val="Tahoma"/>
            <family val="2"/>
          </rPr>
          <t>Nathan Butler:</t>
        </r>
        <r>
          <rPr>
            <sz val="9"/>
            <color indexed="81"/>
            <rFont val="Tahoma"/>
            <family val="2"/>
          </rPr>
          <t xml:space="preserve">
</t>
        </r>
        <r>
          <rPr>
            <u/>
            <sz val="9"/>
            <color indexed="81"/>
            <rFont val="Tahoma"/>
            <family val="2"/>
          </rPr>
          <t>This is for an estimated 6 months of operation, beginning July 2022</t>
        </r>
        <r>
          <rPr>
            <sz val="9"/>
            <color indexed="81"/>
            <rFont val="Tahoma"/>
            <family val="2"/>
          </rPr>
          <t xml:space="preserve">.  [5 hours of billable visits per day for each of 3 providers, 5 days a week = 75, times 52 weeks. 3900 total billable hours. Average expected charges per hour are $35, based on Care Coordination reimbursement and/or the COPES program.] </t>
        </r>
      </text>
    </comment>
    <comment ref="E23" authorId="0" shapeId="0" xr:uid="{74B69498-3B61-4D2A-B098-5E5B7F899ED3}">
      <text>
        <r>
          <rPr>
            <b/>
            <sz val="9"/>
            <color indexed="81"/>
            <rFont val="Tahoma"/>
            <family val="2"/>
          </rPr>
          <t>Nathan Butler:</t>
        </r>
        <r>
          <rPr>
            <sz val="9"/>
            <color indexed="81"/>
            <rFont val="Tahoma"/>
            <family val="2"/>
          </rPr>
          <t xml:space="preserve">
</t>
        </r>
        <r>
          <rPr>
            <u/>
            <sz val="9"/>
            <color indexed="81"/>
            <rFont val="Tahoma"/>
            <family val="2"/>
          </rPr>
          <t>Estimated 6 months of operation, beginning July 1, 2022</t>
        </r>
        <r>
          <rPr>
            <sz val="9"/>
            <color indexed="81"/>
            <rFont val="Tahoma"/>
            <family val="2"/>
          </rPr>
          <t>. [Quote for 5 medicaid beds. $2100/month for a Medicad bed, or $25,200 per year. We believe we will be able to negotiate a modestly higher rate, but here use the base rate]</t>
        </r>
      </text>
    </comment>
    <comment ref="E24" authorId="0" shapeId="0" xr:uid="{CAC70147-D7F8-444F-8AE5-3BDB0C750258}">
      <text>
        <r>
          <rPr>
            <b/>
            <sz val="9"/>
            <color indexed="81"/>
            <rFont val="Tahoma"/>
            <family val="2"/>
          </rPr>
          <t>Nathan Butler:</t>
        </r>
        <r>
          <rPr>
            <sz val="9"/>
            <color indexed="81"/>
            <rFont val="Tahoma"/>
            <family val="2"/>
          </rPr>
          <t xml:space="preserve">
</t>
        </r>
        <r>
          <rPr>
            <u/>
            <sz val="9"/>
            <color indexed="81"/>
            <rFont val="Tahoma"/>
            <family val="2"/>
          </rPr>
          <t>Est For 3 months or so, Mar - June</t>
        </r>
        <r>
          <rPr>
            <sz val="9"/>
            <color indexed="81"/>
            <rFont val="Tahoma"/>
            <family val="2"/>
          </rPr>
          <t>; by July these will become Medicaid rooms. [(iit will take time to register with Medicaid/etc.). They are the smallest rooms to minimize financial loss. These rooms previously generated $50,000 or so per year for five rooms. There are 5 of these rooms.]</t>
        </r>
      </text>
    </comment>
    <comment ref="E25" authorId="0" shapeId="0" xr:uid="{F817BD90-42A5-4AE2-A5BE-E9342FC286FF}">
      <text>
        <r>
          <rPr>
            <b/>
            <sz val="9"/>
            <color indexed="81"/>
            <rFont val="Tahoma"/>
            <family val="2"/>
          </rPr>
          <t>Nathan Butler:</t>
        </r>
        <r>
          <rPr>
            <sz val="9"/>
            <color indexed="81"/>
            <rFont val="Tahoma"/>
            <family val="2"/>
          </rPr>
          <t xml:space="preserve">
</t>
        </r>
        <r>
          <rPr>
            <u/>
            <sz val="9"/>
            <color indexed="81"/>
            <rFont val="Tahoma"/>
            <family val="2"/>
          </rPr>
          <t>10 months operation Mar - Dec 2022</t>
        </r>
        <r>
          <rPr>
            <sz val="9"/>
            <color indexed="81"/>
            <rFont val="Tahoma"/>
            <family val="2"/>
          </rPr>
          <t>. [18 midsize rooms. Dollar value based on occupancy for 2020 and 2021. Generated between $46,000 and 55,000 per month. Running average was about $46,000 per month (552,000 per year)]</t>
        </r>
      </text>
    </comment>
    <comment ref="E26" authorId="0" shapeId="0" xr:uid="{827D5B6C-1619-430B-8EFF-9A8CC60A6B86}">
      <text>
        <r>
          <rPr>
            <b/>
            <sz val="9"/>
            <color indexed="81"/>
            <rFont val="Tahoma"/>
            <family val="2"/>
          </rPr>
          <t>Nathan Butler:</t>
        </r>
        <r>
          <rPr>
            <sz val="9"/>
            <color indexed="81"/>
            <rFont val="Tahoma"/>
            <family val="2"/>
          </rPr>
          <t xml:space="preserve">
</t>
        </r>
        <r>
          <rPr>
            <u/>
            <sz val="9"/>
            <color indexed="81"/>
            <rFont val="Tahoma"/>
            <family val="2"/>
          </rPr>
          <t xml:space="preserve">10 months operation Mar - Dec 2022. </t>
        </r>
        <r>
          <rPr>
            <sz val="9"/>
            <color indexed="81"/>
            <rFont val="Tahoma"/>
            <family val="2"/>
          </rPr>
          <t xml:space="preserve">There are 13 one bedroom apartments (the largest units). Average income based on occupancy in 2020 and 2021 was between $53,000 and $56,160 per month ($636,000 to $674,000/year), with one low month outlier in Jan 2021. </t>
        </r>
      </text>
    </comment>
    <comment ref="E27" authorId="0" shapeId="0" xr:uid="{7DB8BA9C-D19A-4B9C-A61B-1F359B954F4A}">
      <text>
        <r>
          <rPr>
            <b/>
            <sz val="9"/>
            <color indexed="81"/>
            <rFont val="Tahoma"/>
            <family val="2"/>
          </rPr>
          <t>Nathan Butler:</t>
        </r>
        <r>
          <rPr>
            <sz val="9"/>
            <color indexed="81"/>
            <rFont val="Tahoma"/>
            <family val="2"/>
          </rPr>
          <t xml:space="preserve">
</t>
        </r>
        <r>
          <rPr>
            <u/>
            <sz val="9"/>
            <color indexed="81"/>
            <rFont val="Tahoma"/>
            <family val="2"/>
          </rPr>
          <t xml:space="preserve">10 months of operation Mar - Dec 2022. </t>
        </r>
        <r>
          <rPr>
            <sz val="9"/>
            <color indexed="81"/>
            <rFont val="Tahoma"/>
            <family val="2"/>
          </rPr>
          <t>Based on historic figures</t>
        </r>
      </text>
    </comment>
    <comment ref="B28" authorId="0" shapeId="0" xr:uid="{0C20EF0E-7D53-4CD3-B8A7-7988129F8DA2}">
      <text>
        <r>
          <rPr>
            <b/>
            <sz val="9"/>
            <color indexed="81"/>
            <rFont val="Tahoma"/>
            <family val="2"/>
          </rPr>
          <t>Nathan Butler:</t>
        </r>
        <r>
          <rPr>
            <sz val="9"/>
            <color indexed="81"/>
            <rFont val="Tahoma"/>
            <family val="2"/>
          </rPr>
          <t xml:space="preserve">
Includes Move in fee, tray fees, and guest meals</t>
        </r>
      </text>
    </comment>
    <comment ref="E28" authorId="0" shapeId="0" xr:uid="{A5809C09-D544-45DA-BF42-3D39D45FD867}">
      <text>
        <r>
          <rPr>
            <b/>
            <sz val="9"/>
            <color indexed="81"/>
            <rFont val="Tahoma"/>
            <family val="2"/>
          </rPr>
          <t>Nathan Butler:</t>
        </r>
        <r>
          <rPr>
            <sz val="9"/>
            <color indexed="81"/>
            <rFont val="Tahoma"/>
            <family val="2"/>
          </rPr>
          <t xml:space="preserve">
est 10 months of operation. Annaul would be $20,000</t>
        </r>
      </text>
    </comment>
    <comment ref="E30" authorId="0" shapeId="0" xr:uid="{780F7431-7D9D-4DFA-AA90-CB5941FCCCCD}">
      <text>
        <r>
          <rPr>
            <b/>
            <sz val="9"/>
            <color indexed="81"/>
            <rFont val="Tahoma"/>
            <family val="2"/>
          </rPr>
          <t>Nathan Butler:</t>
        </r>
        <r>
          <rPr>
            <sz val="9"/>
            <color indexed="81"/>
            <rFont val="Tahoma"/>
            <family val="2"/>
          </rPr>
          <t xml:space="preserve">
</t>
        </r>
        <r>
          <rPr>
            <u/>
            <sz val="9"/>
            <color indexed="81"/>
            <rFont val="Tahoma"/>
            <family val="2"/>
          </rPr>
          <t xml:space="preserve">10 months of operation. </t>
        </r>
        <r>
          <rPr>
            <sz val="9"/>
            <color indexed="81"/>
            <rFont val="Tahoma"/>
            <family val="2"/>
          </rPr>
          <t xml:space="preserve">Salon Rental is $500 / month. </t>
        </r>
      </text>
    </comment>
    <comment ref="A34" authorId="0" shapeId="0" xr:uid="{AC8BE8CF-483F-4D14-8CED-AB6E1D444ECB}">
      <text>
        <r>
          <rPr>
            <b/>
            <sz val="9"/>
            <color indexed="81"/>
            <rFont val="Tahoma"/>
            <family val="2"/>
          </rPr>
          <t>Nathan Butler:</t>
        </r>
        <r>
          <rPr>
            <sz val="9"/>
            <color indexed="81"/>
            <rFont val="Tahoma"/>
            <family val="2"/>
          </rPr>
          <t xml:space="preserve">
Prior code was 369.90.00.0000 Miscellaneous Revenues </t>
        </r>
      </text>
    </comment>
    <comment ref="A35" authorId="0" shapeId="0" xr:uid="{31707380-52A4-4B5E-A052-4A2F4CAF2661}">
      <text>
        <r>
          <rPr>
            <b/>
            <sz val="9"/>
            <color indexed="81"/>
            <rFont val="Tahoma"/>
            <family val="2"/>
          </rPr>
          <t>Nathan Butler:</t>
        </r>
        <r>
          <rPr>
            <sz val="9"/>
            <color indexed="81"/>
            <rFont val="Tahoma"/>
            <family val="2"/>
          </rPr>
          <t xml:space="preserve">
Prior BARS code was 369.93.00.0000</t>
        </r>
      </text>
    </comment>
    <comment ref="A36" authorId="0" shapeId="0" xr:uid="{4B1AE5F9-8CE1-4F8F-8D52-17F442FED84B}">
      <text>
        <r>
          <rPr>
            <b/>
            <sz val="9"/>
            <color indexed="81"/>
            <rFont val="Tahoma"/>
            <family val="2"/>
          </rPr>
          <t>Nathan Butler:</t>
        </r>
        <r>
          <rPr>
            <sz val="9"/>
            <color indexed="81"/>
            <rFont val="Tahoma"/>
            <family val="2"/>
          </rPr>
          <t xml:space="preserve">
prior BARS Code = 369.95.00.0000 Prior Year Refunds </t>
        </r>
      </text>
    </comment>
    <comment ref="A37" authorId="0" shapeId="0" xr:uid="{F5AD44DD-2B66-4E3E-AC69-2BA8F7B94F2C}">
      <text>
        <r>
          <rPr>
            <b/>
            <sz val="9"/>
            <color indexed="81"/>
            <rFont val="Tahoma"/>
            <family val="2"/>
          </rPr>
          <t>Nathan Butler:</t>
        </r>
        <r>
          <rPr>
            <sz val="9"/>
            <color indexed="81"/>
            <rFont val="Tahoma"/>
            <family val="2"/>
          </rPr>
          <t xml:space="preserve">
prior BARS Code = 369.96.00.0000 Small Refund from Vendor</t>
        </r>
      </text>
    </comment>
    <comment ref="E38" authorId="0" shapeId="0" xr:uid="{33C0D916-A839-4F15-B3BA-8ED7D7B23A5F}">
      <text>
        <r>
          <rPr>
            <b/>
            <sz val="9"/>
            <color indexed="81"/>
            <rFont val="Tahoma"/>
            <family val="2"/>
          </rPr>
          <t>Nathan Butler:</t>
        </r>
        <r>
          <rPr>
            <sz val="9"/>
            <color indexed="81"/>
            <rFont val="Tahoma"/>
            <family val="2"/>
          </rPr>
          <t xml:space="preserve">
Bond to pay for the Village at the Harbor</t>
        </r>
      </text>
    </comment>
    <comment ref="C41" authorId="0" shapeId="0" xr:uid="{0F9782BE-3FB0-4369-B2B8-D539848F144A}">
      <text>
        <r>
          <rPr>
            <b/>
            <sz val="9"/>
            <color indexed="81"/>
            <rFont val="Tahoma"/>
            <family val="2"/>
          </rPr>
          <t>Nathan Butler:</t>
        </r>
        <r>
          <rPr>
            <sz val="9"/>
            <color indexed="81"/>
            <rFont val="Tahoma"/>
            <family val="2"/>
          </rPr>
          <t xml:space="preserve">
Current overall expense is $88,000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E1" authorId="0" shapeId="0" xr:uid="{1ED4F587-7638-42E2-81CA-61B574EC6641}">
      <text>
        <r>
          <rPr>
            <b/>
            <sz val="9"/>
            <color indexed="81"/>
            <rFont val="Tahoma"/>
            <family val="2"/>
          </rPr>
          <t>Nathan Butler:</t>
        </r>
        <r>
          <rPr>
            <sz val="9"/>
            <color indexed="81"/>
            <rFont val="Tahoma"/>
            <family val="2"/>
          </rPr>
          <t xml:space="preserve">
Strictly speaking, we will only be administering the Village for 10 months of 2022, as the closing date is the last day of February 2022. This assumes 12 months for the purposes of illustration. This affects both revenue and expenditures, but will on the net save money, which will be added to reserves and cash on hand. </t>
        </r>
      </text>
    </comment>
    <comment ref="E6" authorId="0" shapeId="0" xr:uid="{1D159D77-38E0-4AEB-BB3E-9F363A370054}">
      <text>
        <r>
          <rPr>
            <b/>
            <sz val="9"/>
            <color indexed="81"/>
            <rFont val="Tahoma"/>
            <family val="2"/>
          </rPr>
          <t>Nathan Butler:</t>
        </r>
        <r>
          <rPr>
            <sz val="9"/>
            <color indexed="81"/>
            <rFont val="Tahoma"/>
            <family val="2"/>
          </rPr>
          <t xml:space="preserve">
Opted not to use this BARS code. Nursing covered below so that it is near the other wages at the Village </t>
        </r>
      </text>
    </comment>
    <comment ref="E7" authorId="0" shapeId="0" xr:uid="{0EDD4B19-7AE2-4DA4-883D-8F64EDC745C5}">
      <text>
        <r>
          <rPr>
            <b/>
            <sz val="9"/>
            <color indexed="81"/>
            <rFont val="Tahoma"/>
            <family val="2"/>
          </rPr>
          <t xml:space="preserve">Nathan Butler:
</t>
        </r>
        <r>
          <rPr>
            <u/>
            <sz val="9"/>
            <color indexed="81"/>
            <rFont val="Tahoma"/>
            <family val="2"/>
          </rPr>
          <t xml:space="preserve">ten months Mar - Dec. </t>
        </r>
        <r>
          <rPr>
            <sz val="9"/>
            <color indexed="81"/>
            <rFont val="Tahoma"/>
            <family val="2"/>
          </rPr>
          <t>Would be $270,000 for all twelve months. Includes 3-4 people, including Office Staff and mid-level managent (for over 30 staff members and overseeing a significant, mulit-year expansion with mulitiple business lines)</t>
        </r>
      </text>
    </comment>
    <comment ref="C9" authorId="0" shapeId="0" xr:uid="{84A37DBD-FC53-4C28-B1BE-35BA45E7284D}">
      <text>
        <r>
          <rPr>
            <b/>
            <sz val="9"/>
            <color indexed="81"/>
            <rFont val="Tahoma"/>
            <family val="2"/>
          </rPr>
          <t>Nathan Butler:</t>
        </r>
        <r>
          <rPr>
            <sz val="9"/>
            <color indexed="81"/>
            <rFont val="Tahoma"/>
            <family val="2"/>
          </rPr>
          <t xml:space="preserve">
1/4 of Butler's wages for the remainder of 2021 plus what was paid to Hutchins in 2021 </t>
        </r>
      </text>
    </comment>
    <comment ref="E9" authorId="0" shapeId="0" xr:uid="{81AD3E80-B4BD-4688-BC40-93AC0F62F42E}">
      <text>
        <r>
          <rPr>
            <b/>
            <sz val="9"/>
            <color indexed="81"/>
            <rFont val="Tahoma"/>
            <family val="2"/>
          </rPr>
          <t>Nathan Butler:</t>
        </r>
        <r>
          <rPr>
            <sz val="9"/>
            <color indexed="81"/>
            <rFont val="Tahoma"/>
            <family val="2"/>
          </rPr>
          <t xml:space="preserve">
Splitting the Administrator's wages evenly with EMS (previously was 1/4 hospital district and 3/4 EMS). </t>
        </r>
      </text>
    </comment>
    <comment ref="E10" authorId="0" shapeId="0" xr:uid="{345FEB2B-D742-4F9F-B237-F1E80BE72505}">
      <text>
        <r>
          <rPr>
            <b/>
            <sz val="9"/>
            <color indexed="81"/>
            <rFont val="Tahoma"/>
            <family val="2"/>
          </rPr>
          <t>Nathan Butler:</t>
        </r>
        <r>
          <rPr>
            <sz val="9"/>
            <color indexed="81"/>
            <rFont val="Tahoma"/>
            <family val="2"/>
          </rPr>
          <t xml:space="preserve">
10 months with Village expansion. Est based on 2020 </t>
        </r>
      </text>
    </comment>
    <comment ref="E24" authorId="0" shapeId="0" xr:uid="{EA66CDF8-6DA0-4E25-9AFE-4487F018C6C8}">
      <text>
        <r>
          <rPr>
            <b/>
            <sz val="9"/>
            <color indexed="81"/>
            <rFont val="Tahoma"/>
            <family val="2"/>
          </rPr>
          <t>Nathan Butler:</t>
        </r>
        <r>
          <rPr>
            <sz val="9"/>
            <color indexed="81"/>
            <rFont val="Tahoma"/>
            <family val="2"/>
          </rPr>
          <t xml:space="preserve">
</t>
        </r>
        <r>
          <rPr>
            <u/>
            <sz val="9"/>
            <color indexed="81"/>
            <rFont val="Tahoma"/>
            <family val="2"/>
          </rPr>
          <t>10 months of service starting in March 2022.</t>
        </r>
        <r>
          <rPr>
            <sz val="9"/>
            <color indexed="81"/>
            <rFont val="Tahoma"/>
            <family val="2"/>
          </rPr>
          <t xml:space="preserve"> 1 Resident Care Coordinator filled by a part-time RN, and nursing services.</t>
        </r>
      </text>
    </comment>
    <comment ref="E25" authorId="0" shapeId="0" xr:uid="{A05AA765-88E2-4BEE-AE89-08516F806D0E}">
      <text>
        <r>
          <rPr>
            <b/>
            <sz val="9"/>
            <color indexed="81"/>
            <rFont val="Tahoma"/>
            <family val="2"/>
          </rPr>
          <t>Nathan Butler:</t>
        </r>
        <r>
          <rPr>
            <sz val="9"/>
            <color indexed="81"/>
            <rFont val="Tahoma"/>
            <family val="2"/>
          </rPr>
          <t xml:space="preserve">
</t>
        </r>
        <r>
          <rPr>
            <u/>
            <sz val="9"/>
            <color indexed="81"/>
            <rFont val="Tahoma"/>
            <family val="2"/>
          </rPr>
          <t>Est 10 months of opeartion</t>
        </r>
        <r>
          <rPr>
            <sz val="9"/>
            <color indexed="81"/>
            <rFont val="Tahoma"/>
            <family val="2"/>
          </rPr>
          <t>. Total for 12 months would be $154,000 4 Medtechs. Average is $140,000. Adding a 10% increase. Includes part-time and full-time staff. Wages $18-19/hr</t>
        </r>
      </text>
    </comment>
    <comment ref="E26" authorId="0" shapeId="0" xr:uid="{03F1208D-1816-4CEF-9494-3D385A270255}">
      <text>
        <r>
          <rPr>
            <b/>
            <sz val="9"/>
            <color indexed="81"/>
            <rFont val="Tahoma"/>
            <family val="2"/>
          </rPr>
          <t>Nathan Butler:</t>
        </r>
        <r>
          <rPr>
            <sz val="9"/>
            <color indexed="81"/>
            <rFont val="Tahoma"/>
            <family val="2"/>
          </rPr>
          <t xml:space="preserve">
</t>
        </r>
        <r>
          <rPr>
            <u/>
            <sz val="9"/>
            <color indexed="81"/>
            <rFont val="Tahoma"/>
            <family val="2"/>
          </rPr>
          <t xml:space="preserve">10 months. </t>
        </r>
        <r>
          <rPr>
            <sz val="9"/>
            <color indexed="81"/>
            <rFont val="Tahoma"/>
            <family val="2"/>
          </rPr>
          <t>Total for 12 would be $286,000. 6 Resident Assistants. Based on historic average plus 10%. (wages historically are $16-17/hr on average; with raise average will be around $17.60/hour)</t>
        </r>
      </text>
    </comment>
    <comment ref="E27" authorId="0" shapeId="0" xr:uid="{42218D8F-0EE9-4150-A5DD-ED3B21875940}">
      <text>
        <r>
          <rPr>
            <b/>
            <sz val="9"/>
            <color indexed="81"/>
            <rFont val="Tahoma"/>
            <family val="2"/>
          </rPr>
          <t>Nathan Butler:</t>
        </r>
        <r>
          <rPr>
            <sz val="9"/>
            <color indexed="81"/>
            <rFont val="Tahoma"/>
            <family val="2"/>
          </rPr>
          <t xml:space="preserve">
</t>
        </r>
        <r>
          <rPr>
            <u/>
            <sz val="9"/>
            <color indexed="81"/>
            <rFont val="Tahoma"/>
            <family val="2"/>
          </rPr>
          <t>Ten months estimated operation.</t>
        </r>
        <r>
          <rPr>
            <sz val="9"/>
            <color indexed="81"/>
            <rFont val="Tahoma"/>
            <family val="2"/>
          </rPr>
          <t xml:space="preserve"> Total for the year is $242,000. Chef and four assistants. 220,000 is historic average, adding 10%</t>
        </r>
      </text>
    </comment>
    <comment ref="E28" authorId="0" shapeId="0" xr:uid="{EB575385-71FE-445B-8D9F-BBAAD0E88EB4}">
      <text>
        <r>
          <rPr>
            <b/>
            <sz val="9"/>
            <color indexed="81"/>
            <rFont val="Tahoma"/>
            <family val="2"/>
          </rPr>
          <t>Nathan Butler:</t>
        </r>
        <r>
          <rPr>
            <sz val="9"/>
            <color indexed="81"/>
            <rFont val="Tahoma"/>
            <family val="2"/>
          </rPr>
          <t xml:space="preserve">
</t>
        </r>
        <r>
          <rPr>
            <u/>
            <sz val="9"/>
            <color indexed="81"/>
            <rFont val="Tahoma"/>
            <family val="2"/>
          </rPr>
          <t>Ten months</t>
        </r>
        <r>
          <rPr>
            <sz val="9"/>
            <color indexed="81"/>
            <rFont val="Tahoma"/>
            <family val="2"/>
          </rPr>
          <t>. Annual would be $22,825. 1 part-time employee. Historic average plus 10%</t>
        </r>
      </text>
    </comment>
    <comment ref="E29" authorId="0" shapeId="0" xr:uid="{A3BE7595-DE37-4458-A19A-D682F00BEBE0}">
      <text>
        <r>
          <rPr>
            <b/>
            <sz val="9"/>
            <color indexed="81"/>
            <rFont val="Tahoma"/>
            <family val="2"/>
          </rPr>
          <t>Nathan Butler:</t>
        </r>
        <r>
          <rPr>
            <sz val="9"/>
            <color indexed="81"/>
            <rFont val="Tahoma"/>
            <family val="2"/>
          </rPr>
          <t xml:space="preserve">
</t>
        </r>
        <r>
          <rPr>
            <u/>
            <sz val="9"/>
            <color indexed="81"/>
            <rFont val="Tahoma"/>
            <family val="2"/>
          </rPr>
          <t xml:space="preserve">Six months, beginning July 2022. </t>
        </r>
        <r>
          <rPr>
            <sz val="9"/>
            <color indexed="81"/>
            <rFont val="Tahoma"/>
            <family val="2"/>
          </rPr>
          <t>3 Home care workers, paid as Med Techs (19/hr, or $40,000 / year)</t>
        </r>
      </text>
    </comment>
    <comment ref="E30" authorId="0" shapeId="0" xr:uid="{EB2E250D-8C33-4498-B3C0-DF43F6601E4D}">
      <text>
        <r>
          <rPr>
            <b/>
            <sz val="9"/>
            <color indexed="81"/>
            <rFont val="Tahoma"/>
            <family val="2"/>
          </rPr>
          <t>Nathan Butler:</t>
        </r>
        <r>
          <rPr>
            <sz val="9"/>
            <color indexed="81"/>
            <rFont val="Tahoma"/>
            <family val="2"/>
          </rPr>
          <t xml:space="preserve">
Ten months. Annual cost would be $55,000</t>
        </r>
      </text>
    </comment>
    <comment ref="E31" authorId="0" shapeId="0" xr:uid="{4E3E30C3-646E-47B1-A62E-1F9C2A4EB6F2}">
      <text>
        <r>
          <rPr>
            <b/>
            <sz val="9"/>
            <color indexed="81"/>
            <rFont val="Tahoma"/>
            <family val="2"/>
          </rPr>
          <t>Nathan Butler:</t>
        </r>
        <r>
          <rPr>
            <sz val="9"/>
            <color indexed="81"/>
            <rFont val="Tahoma"/>
            <family val="2"/>
          </rPr>
          <t xml:space="preserve">
Ten months. Estimated based on about 7-8% of wages value. </t>
        </r>
      </text>
    </comment>
    <comment ref="E32" authorId="0" shapeId="0" xr:uid="{E739C4E2-98B2-452A-A54D-936C98DE9803}">
      <text>
        <r>
          <rPr>
            <b/>
            <sz val="9"/>
            <color indexed="81"/>
            <rFont val="Tahoma"/>
            <family val="2"/>
          </rPr>
          <t>Nathan Butler:</t>
        </r>
        <r>
          <rPr>
            <sz val="9"/>
            <color indexed="81"/>
            <rFont val="Tahoma"/>
            <family val="2"/>
          </rPr>
          <t xml:space="preserve">
Most wages for Village employees are base rate plus 10%. Note that salaries are based on averages that take into account overtime shifts covering for other employees, staff meetings, etc. -- it isn't a base wage - it's an actual cost. </t>
        </r>
      </text>
    </comment>
    <comment ref="C34" authorId="0" shapeId="0" xr:uid="{02974A76-90F5-4B30-B2D6-28BB3183C6F4}">
      <text>
        <r>
          <rPr>
            <b/>
            <sz val="9"/>
            <color indexed="81"/>
            <rFont val="Tahoma"/>
            <family val="2"/>
          </rPr>
          <t>Nathan Butler:</t>
        </r>
        <r>
          <rPr>
            <sz val="9"/>
            <color indexed="81"/>
            <rFont val="Tahoma"/>
            <family val="2"/>
          </rPr>
          <t xml:space="preserve">
FICA, Medicare, Deferred Comp, PERS </t>
        </r>
      </text>
    </comment>
    <comment ref="E34" authorId="0" shapeId="0" xr:uid="{20C4CCC5-4AB5-4355-9DED-EBEDA1BC9513}">
      <text>
        <r>
          <rPr>
            <b/>
            <sz val="9"/>
            <color indexed="81"/>
            <rFont val="Tahoma"/>
            <family val="2"/>
          </rPr>
          <t>Nathan Butler:</t>
        </r>
        <r>
          <rPr>
            <sz val="9"/>
            <color indexed="81"/>
            <rFont val="Tahoma"/>
            <family val="2"/>
          </rPr>
          <t xml:space="preserve">
based on salaries and wages x about 8%</t>
        </r>
      </text>
    </comment>
    <comment ref="E35" authorId="0" shapeId="0" xr:uid="{4217A16C-F7E5-43AD-AC16-A790904A6D68}">
      <text>
        <r>
          <rPr>
            <b/>
            <sz val="9"/>
            <color indexed="81"/>
            <rFont val="Tahoma"/>
            <family val="2"/>
          </rPr>
          <t>Nathan Butler:</t>
        </r>
        <r>
          <rPr>
            <sz val="9"/>
            <color indexed="81"/>
            <rFont val="Tahoma"/>
            <family val="2"/>
          </rPr>
          <t xml:space="preserve">
Very hard to calculate as it is based on risk classifications, a base industry rate, and experience factor for the business. This is our best estimate. This is based on the historic proportion of L&amp;I vs FICA (about .5% of wages) </t>
        </r>
      </text>
    </comment>
    <comment ref="E36" authorId="0" shapeId="0" xr:uid="{2F07C6BA-E4F2-45DC-A768-669B243F9FBA}">
      <text>
        <r>
          <rPr>
            <b/>
            <sz val="9"/>
            <color indexed="81"/>
            <rFont val="Tahoma"/>
            <family val="2"/>
          </rPr>
          <t>Nathan Butler:</t>
        </r>
        <r>
          <rPr>
            <sz val="9"/>
            <color indexed="81"/>
            <rFont val="Tahoma"/>
            <family val="2"/>
          </rPr>
          <t xml:space="preserve">
We have not determined how generous benefits will be, since it will depend on a quote from insurance when the time comes balanced against what the District can afford. However, we are estimating based on San Juan Island EMS rates. It is likely that the Village will receive rates less favorable than first responders, and the percentage that the District pays may have to be adjusted. We do hope to cover dependents. The average based on EMS is 2.5 people total per employee, and an average total monthly cost to the District of $1,264 per employee (including their dependends). We estimate 24 elligible full-time employees with the Village PLUS the three home care workers for a total of 27. Avg annual cost per employee plus family is $15,200 annually. NOTE: THIS ITEM HAS ALSO INCLUDED PERS (a state employee retirement program) IN THE PAST. WE WILL MOVE THAT TO ITS OWN SECTION. </t>
        </r>
      </text>
    </comment>
    <comment ref="E37" authorId="0" shapeId="0" xr:uid="{DDC82DD0-58A3-464C-AB4D-B6471361CB37}">
      <text>
        <r>
          <rPr>
            <b/>
            <sz val="9"/>
            <color indexed="81"/>
            <rFont val="Tahoma"/>
            <family val="2"/>
          </rPr>
          <t>Nathan Butler:</t>
        </r>
        <r>
          <rPr>
            <sz val="9"/>
            <color indexed="81"/>
            <rFont val="Tahoma"/>
            <family val="2"/>
          </rPr>
          <t xml:space="preserve">
Like L&amp;I this is based on the proportion of these expenses in the past </t>
        </r>
      </text>
    </comment>
    <comment ref="E38" authorId="0" shapeId="0" xr:uid="{0B07EACB-A7B4-49D4-8887-50068C31EED0}">
      <text>
        <r>
          <rPr>
            <b/>
            <sz val="9"/>
            <color indexed="81"/>
            <rFont val="Tahoma"/>
            <family val="2"/>
          </rPr>
          <t>Nathan Butler:</t>
        </r>
        <r>
          <rPr>
            <sz val="9"/>
            <color indexed="81"/>
            <rFont val="Tahoma"/>
            <family val="2"/>
          </rPr>
          <t xml:space="preserve">
Employer's portion is about 10% of wages </t>
        </r>
      </text>
    </comment>
    <comment ref="C39" authorId="0" shapeId="0" xr:uid="{FC604633-4CA3-4582-9DBC-E472763DDC72}">
      <text>
        <r>
          <rPr>
            <b/>
            <sz val="9"/>
            <color indexed="81"/>
            <rFont val="Tahoma"/>
            <family val="2"/>
          </rPr>
          <t>Nathan Butler:</t>
        </r>
        <r>
          <rPr>
            <sz val="9"/>
            <color indexed="81"/>
            <rFont val="Tahoma"/>
            <family val="2"/>
          </rPr>
          <t xml:space="preserve">
All benefits calculated based on 100% of office staff and 25% of Superintendent. Amounts based on most recent payrolll.</t>
        </r>
      </text>
    </comment>
    <comment ref="E41" authorId="0" shapeId="0" xr:uid="{27EBD31A-BE1E-4A84-833A-449728C147EC}">
      <text>
        <r>
          <rPr>
            <b/>
            <sz val="9"/>
            <color indexed="81"/>
            <rFont val="Tahoma"/>
            <family val="2"/>
          </rPr>
          <t>Nathan Butler:</t>
        </r>
        <r>
          <rPr>
            <sz val="9"/>
            <color indexed="81"/>
            <rFont val="Tahoma"/>
            <family val="2"/>
          </rPr>
          <t xml:space="preserve">
Ten months, operations beginning in March 2022. Annual cost would be $16,000. Incl. supplies for residents and home care. Based on about $1200 per Medtec, resident assistant, and home care worker per year (13 FTE), which is a historical average. </t>
        </r>
      </text>
    </comment>
    <comment ref="E45" authorId="0" shapeId="0" xr:uid="{E40B73DB-0801-492E-8C8D-40064CE85495}">
      <text>
        <r>
          <rPr>
            <b/>
            <sz val="9"/>
            <color indexed="81"/>
            <rFont val="Tahoma"/>
            <family val="2"/>
          </rPr>
          <t>Nathan Butler:</t>
        </r>
        <r>
          <rPr>
            <sz val="9"/>
            <color indexed="81"/>
            <rFont val="Tahoma"/>
            <family val="2"/>
          </rPr>
          <t xml:space="preserve">
Est. use inc. 10 months of the Village </t>
        </r>
      </text>
    </comment>
    <comment ref="E46" authorId="0" shapeId="0" xr:uid="{55E77C70-1ECD-4987-92C8-77AEBD963F4C}">
      <text>
        <r>
          <rPr>
            <b/>
            <sz val="9"/>
            <color indexed="81"/>
            <rFont val="Tahoma"/>
            <family val="2"/>
          </rPr>
          <t>Nathan Butler:</t>
        </r>
        <r>
          <rPr>
            <sz val="9"/>
            <color indexed="81"/>
            <rFont val="Tahoma"/>
            <family val="2"/>
          </rPr>
          <t xml:space="preserve">
10 months of operations. Annual would be $20,000</t>
        </r>
      </text>
    </comment>
    <comment ref="E47" authorId="0" shapeId="0" xr:uid="{498522B7-0CDC-4FC0-81E8-DD8D3830AD4A}">
      <text>
        <r>
          <rPr>
            <b/>
            <sz val="9"/>
            <color indexed="81"/>
            <rFont val="Tahoma"/>
            <family val="2"/>
          </rPr>
          <t>Nathan Butler:</t>
        </r>
        <r>
          <rPr>
            <sz val="9"/>
            <color indexed="81"/>
            <rFont val="Tahoma"/>
            <family val="2"/>
          </rPr>
          <t xml:space="preserve">
</t>
        </r>
        <r>
          <rPr>
            <u/>
            <sz val="9"/>
            <color indexed="81"/>
            <rFont val="Tahoma"/>
            <family val="2"/>
          </rPr>
          <t>Includes 10 months of Village operaitons</t>
        </r>
        <r>
          <rPr>
            <sz val="9"/>
            <color indexed="81"/>
            <rFont val="Tahoma"/>
            <family val="2"/>
          </rPr>
          <t xml:space="preserve">. Annual cost would be $11,250. historical average is about $416 per full-time employee. There are 27 FTEs in this year. </t>
        </r>
      </text>
    </comment>
    <comment ref="E48" authorId="0" shapeId="0" xr:uid="{20DC57E7-F5C1-4727-8769-F16E13DE48C6}">
      <text>
        <r>
          <rPr>
            <b/>
            <sz val="9"/>
            <color indexed="81"/>
            <rFont val="Tahoma"/>
            <family val="2"/>
          </rPr>
          <t>Nathan Butler:</t>
        </r>
        <r>
          <rPr>
            <sz val="9"/>
            <color indexed="81"/>
            <rFont val="Tahoma"/>
            <family val="2"/>
          </rPr>
          <t xml:space="preserve">
</t>
        </r>
        <r>
          <rPr>
            <u/>
            <sz val="9"/>
            <color indexed="81"/>
            <rFont val="Tahoma"/>
            <family val="2"/>
          </rPr>
          <t>Ten months of operation</t>
        </r>
        <r>
          <rPr>
            <sz val="9"/>
            <color indexed="81"/>
            <rFont val="Tahoma"/>
            <family val="2"/>
          </rPr>
          <t>. Annual cost would be $105,000</t>
        </r>
      </text>
    </comment>
    <comment ref="E49" authorId="0" shapeId="0" xr:uid="{7E5942B3-C0D6-426D-BA66-F3B91EB1C416}">
      <text>
        <r>
          <rPr>
            <b/>
            <sz val="9"/>
            <color indexed="81"/>
            <rFont val="Tahoma"/>
            <family val="2"/>
          </rPr>
          <t>Nathan Butler:</t>
        </r>
        <r>
          <rPr>
            <sz val="9"/>
            <color indexed="81"/>
            <rFont val="Tahoma"/>
            <family val="2"/>
          </rPr>
          <t xml:space="preserve">
Ten months. Total annual would be $16,000</t>
        </r>
      </text>
    </comment>
    <comment ref="C51" authorId="0" shapeId="0" xr:uid="{14AB0091-A7F7-4A43-B052-3CD59D7924D2}">
      <text>
        <r>
          <rPr>
            <b/>
            <sz val="9"/>
            <color indexed="81"/>
            <rFont val="Tahoma"/>
            <family val="2"/>
          </rPr>
          <t>Nathan Butler:</t>
        </r>
        <r>
          <rPr>
            <sz val="9"/>
            <color indexed="81"/>
            <rFont val="Tahoma"/>
            <family val="2"/>
          </rPr>
          <t xml:space="preserve">
Retiring Sage </t>
        </r>
      </text>
    </comment>
    <comment ref="E51" authorId="0" shapeId="0" xr:uid="{3378FDDC-234A-4A75-800D-E413F58E78C8}">
      <text>
        <r>
          <rPr>
            <b/>
            <sz val="9"/>
            <color indexed="81"/>
            <rFont val="Tahoma"/>
            <family val="2"/>
          </rPr>
          <t>Nathan Butler:</t>
        </r>
        <r>
          <rPr>
            <sz val="9"/>
            <color indexed="81"/>
            <rFont val="Tahoma"/>
            <family val="2"/>
          </rPr>
          <t xml:space="preserve">
Most software expenses are under contract services, since we get it through NW Tech (our IT contractor). However, The Village needs new EMR software, and we will need Sage or some other asset tracking program. </t>
        </r>
      </text>
    </comment>
    <comment ref="C52" authorId="0" shapeId="0" xr:uid="{553862AF-52E7-47E1-86D1-53A2577BC725}">
      <text>
        <r>
          <rPr>
            <b/>
            <sz val="9"/>
            <color indexed="81"/>
            <rFont val="Tahoma"/>
            <family val="2"/>
          </rPr>
          <t>Nathan Butler:</t>
        </r>
        <r>
          <rPr>
            <sz val="9"/>
            <color indexed="81"/>
            <rFont val="Tahoma"/>
            <family val="2"/>
          </rPr>
          <t xml:space="preserve">
Office equipment replacements </t>
        </r>
      </text>
    </comment>
    <comment ref="E52" authorId="0" shapeId="0" xr:uid="{D635A547-E141-441D-B349-6FEC626F6157}">
      <text>
        <r>
          <rPr>
            <b/>
            <sz val="9"/>
            <color indexed="81"/>
            <rFont val="Tahoma"/>
            <family val="2"/>
          </rPr>
          <t>Nathan Butler:</t>
        </r>
        <r>
          <rPr>
            <sz val="9"/>
            <color indexed="81"/>
            <rFont val="Tahoma"/>
            <family val="2"/>
          </rPr>
          <t xml:space="preserve">
Investment in new furniture (one time expense)</t>
        </r>
      </text>
    </comment>
    <comment ref="C55" authorId="0" shapeId="0" xr:uid="{7E7C95B2-5F33-4DAC-B8B8-310F914F493E}">
      <text>
        <r>
          <rPr>
            <b/>
            <sz val="9"/>
            <color indexed="81"/>
            <rFont val="Tahoma"/>
            <family val="2"/>
          </rPr>
          <t>Nathan Butler:</t>
        </r>
        <r>
          <rPr>
            <sz val="9"/>
            <color indexed="81"/>
            <rFont val="Tahoma"/>
            <family val="2"/>
          </rPr>
          <t xml:space="preserve">
We need to participate in the District's newsletter</t>
        </r>
      </text>
    </comment>
    <comment ref="E55" authorId="0" shapeId="0" xr:uid="{777D7F8B-103F-4E13-BC6F-3014DF7EA32B}">
      <text>
        <r>
          <rPr>
            <b/>
            <sz val="9"/>
            <color indexed="81"/>
            <rFont val="Tahoma"/>
            <family val="2"/>
          </rPr>
          <t>Nathan Butler:</t>
        </r>
        <r>
          <rPr>
            <sz val="9"/>
            <color indexed="81"/>
            <rFont val="Tahoma"/>
            <family val="2"/>
          </rPr>
          <t xml:space="preserve">
We estimate high needs due to advertising relating to hiring. </t>
        </r>
      </text>
    </comment>
    <comment ref="C56" authorId="0" shapeId="0" xr:uid="{F05B483D-2DB5-4253-A367-B786FE3ACB18}">
      <text>
        <r>
          <rPr>
            <b/>
            <sz val="9"/>
            <color indexed="81"/>
            <rFont val="Tahoma"/>
            <family val="2"/>
          </rPr>
          <t>Nathan Butler:</t>
        </r>
        <r>
          <rPr>
            <sz val="9"/>
            <color indexed="81"/>
            <rFont val="Tahoma"/>
            <family val="2"/>
          </rPr>
          <t xml:space="preserve">
We have needed support on the grants, as well as the end of year financial report. Also included valuations for the Village at the Harbor acquisition </t>
        </r>
      </text>
    </comment>
    <comment ref="E56" authorId="0" shapeId="0" xr:uid="{C0F2E553-29DF-409F-BF14-1D713166B20C}">
      <text>
        <r>
          <rPr>
            <b/>
            <sz val="9"/>
            <color indexed="81"/>
            <rFont val="Tahoma"/>
            <family val="2"/>
          </rPr>
          <t>Nathan Butler:</t>
        </r>
        <r>
          <rPr>
            <sz val="9"/>
            <color indexed="81"/>
            <rFont val="Tahoma"/>
            <family val="2"/>
          </rPr>
          <t xml:space="preserve">
Estimating we will need some extra help as we incorporate the Village </t>
        </r>
      </text>
    </comment>
    <comment ref="C57" authorId="0" shapeId="0" xr:uid="{BF18A15F-22A9-485B-9B50-0ABC147120F7}">
      <text>
        <r>
          <rPr>
            <b/>
            <sz val="9"/>
            <color indexed="81"/>
            <rFont val="Tahoma"/>
            <family val="2"/>
          </rPr>
          <t>Nathan Butler:</t>
        </r>
        <r>
          <rPr>
            <sz val="9"/>
            <color indexed="81"/>
            <rFont val="Tahoma"/>
            <family val="2"/>
          </rPr>
          <t xml:space="preserve">
This is primarily the building lease and IT contractor </t>
        </r>
      </text>
    </comment>
    <comment ref="E57" authorId="0" shapeId="0" xr:uid="{1B3F7211-7EE3-4345-B9AB-A26C13F2432C}">
      <text>
        <r>
          <rPr>
            <b/>
            <sz val="9"/>
            <color indexed="81"/>
            <rFont val="Tahoma"/>
            <family val="2"/>
          </rPr>
          <t>Nathan Butler:</t>
        </r>
        <r>
          <rPr>
            <sz val="9"/>
            <color indexed="81"/>
            <rFont val="Tahoma"/>
            <family val="2"/>
          </rPr>
          <t xml:space="preserve">
IT support will cost significantly more with a much higher volume of people, estimated, or about 300% increase (to about $35,000 per year). Removing the Spring Street Square building from this BARS code (-22,000/year). Adding in estimated expenses related to architecture work, consultants, etc., for the building expansion. Also includes $3800 for alarm services. </t>
        </r>
      </text>
    </comment>
    <comment ref="E58" authorId="0" shapeId="0" xr:uid="{700B9315-B1AF-4B42-A459-EDC73B7C667B}">
      <text>
        <r>
          <rPr>
            <b/>
            <sz val="9"/>
            <color indexed="81"/>
            <rFont val="Tahoma"/>
            <family val="2"/>
          </rPr>
          <t>Nathan Butler:</t>
        </r>
        <r>
          <rPr>
            <sz val="9"/>
            <color indexed="81"/>
            <rFont val="Tahoma"/>
            <family val="2"/>
          </rPr>
          <t xml:space="preserve">
</t>
        </r>
        <r>
          <rPr>
            <u/>
            <sz val="9"/>
            <color indexed="81"/>
            <rFont val="Tahoma"/>
            <family val="2"/>
          </rPr>
          <t xml:space="preserve">10 months operation. Total annual cost would be $20,000. </t>
        </r>
        <r>
          <rPr>
            <sz val="9"/>
            <color indexed="81"/>
            <rFont val="Tahoma"/>
            <family val="2"/>
          </rPr>
          <t xml:space="preserve">Incl. Grounds and building maintenance </t>
        </r>
      </text>
    </comment>
    <comment ref="E59" authorId="0" shapeId="0" xr:uid="{7A8C21C6-6678-4593-8382-B9A84F1B7500}">
      <text>
        <r>
          <rPr>
            <b/>
            <sz val="9"/>
            <color indexed="81"/>
            <rFont val="Tahoma"/>
            <family val="2"/>
          </rPr>
          <t>Nathan Butler:</t>
        </r>
        <r>
          <rPr>
            <sz val="9"/>
            <color indexed="81"/>
            <rFont val="Tahoma"/>
            <family val="2"/>
          </rPr>
          <t xml:space="preserve">
Historic average for the hospital District, plus fees related to business expansion </t>
        </r>
      </text>
    </comment>
    <comment ref="C66" authorId="0" shapeId="0" xr:uid="{4AB69411-09A9-44D2-9463-905925B2AC1B}">
      <text>
        <r>
          <rPr>
            <b/>
            <sz val="9"/>
            <color indexed="81"/>
            <rFont val="Tahoma"/>
            <family val="2"/>
          </rPr>
          <t>Nathan Butler:</t>
        </r>
        <r>
          <rPr>
            <sz val="9"/>
            <color indexed="81"/>
            <rFont val="Tahoma"/>
            <family val="2"/>
          </rPr>
          <t xml:space="preserve">
We no longer have a Superintendent cell phone. The District's phones are digitial, and are covered under contract services and the rock island internet service</t>
        </r>
      </text>
    </comment>
    <comment ref="C71" authorId="0" shapeId="0" xr:uid="{4C8AABAD-390B-4702-8D06-A2C088A63588}">
      <text>
        <r>
          <rPr>
            <b/>
            <sz val="9"/>
            <color indexed="81"/>
            <rFont val="Tahoma"/>
            <family val="2"/>
          </rPr>
          <t>Nathan Butler:</t>
        </r>
        <r>
          <rPr>
            <sz val="9"/>
            <color indexed="81"/>
            <rFont val="Tahoma"/>
            <family val="2"/>
          </rPr>
          <t xml:space="preserve">
Nominal travel expected. Both grants plan to roll most of this into other funds. </t>
        </r>
      </text>
    </comment>
    <comment ref="E75" authorId="0" shapeId="0" xr:uid="{9312DA1F-B9AC-42B2-8156-8C46B2A950D9}">
      <text>
        <r>
          <rPr>
            <b/>
            <sz val="9"/>
            <color indexed="81"/>
            <rFont val="Tahoma"/>
            <family val="2"/>
          </rPr>
          <t>Nathan Butler:</t>
        </r>
        <r>
          <rPr>
            <sz val="9"/>
            <color indexed="81"/>
            <rFont val="Tahoma"/>
            <family val="2"/>
          </rPr>
          <t xml:space="preserve">
Ten months opeartion at about $55,000 for land lease per year, $20,000 for hospital district offices</t>
        </r>
      </text>
    </comment>
    <comment ref="E79" authorId="0" shapeId="0" xr:uid="{E75082EB-4CC4-436F-971A-780CE1B98BCD}">
      <text>
        <r>
          <rPr>
            <b/>
            <sz val="9"/>
            <color indexed="81"/>
            <rFont val="Tahoma"/>
            <family val="2"/>
          </rPr>
          <t>Nathan Butler:</t>
        </r>
        <r>
          <rPr>
            <sz val="9"/>
            <color indexed="81"/>
            <rFont val="Tahoma"/>
            <family val="2"/>
          </rPr>
          <t xml:space="preserve">
We will probably pay for an entire year in 2022, going to March 2023, so no reduction in cost </t>
        </r>
      </text>
    </comment>
    <comment ref="E82" authorId="0" shapeId="0" xr:uid="{CFC12A99-8D20-41ED-820E-F6930F87C891}">
      <text>
        <r>
          <rPr>
            <b/>
            <sz val="9"/>
            <color indexed="81"/>
            <rFont val="Tahoma"/>
            <family val="2"/>
          </rPr>
          <t>Nathan Butler:</t>
        </r>
        <r>
          <rPr>
            <sz val="9"/>
            <color indexed="81"/>
            <rFont val="Tahoma"/>
            <family val="2"/>
          </rPr>
          <t xml:space="preserve">
Village currently has $30,000 in coverage, these are estimates </t>
        </r>
      </text>
    </comment>
    <comment ref="E84" authorId="0" shapeId="0" xr:uid="{4ED2B7CC-DEE1-4C5C-9569-E4B94FB61E79}">
      <text>
        <r>
          <rPr>
            <b/>
            <sz val="9"/>
            <color indexed="81"/>
            <rFont val="Tahoma"/>
            <family val="2"/>
          </rPr>
          <t>Nathan Butler:</t>
        </r>
        <r>
          <rPr>
            <sz val="9"/>
            <color indexed="81"/>
            <rFont val="Tahoma"/>
            <family val="2"/>
          </rPr>
          <t xml:space="preserve">
</t>
        </r>
        <r>
          <rPr>
            <u/>
            <sz val="9"/>
            <color indexed="81"/>
            <rFont val="Tahoma"/>
            <family val="2"/>
          </rPr>
          <t>Ten months of Village operation</t>
        </r>
        <r>
          <rPr>
            <sz val="9"/>
            <color indexed="81"/>
            <rFont val="Tahoma"/>
            <family val="2"/>
          </rPr>
          <t xml:space="preserve">. Includes Utilities such as electricity, propane and building fuels, and media and internet </t>
        </r>
      </text>
    </comment>
    <comment ref="E85" authorId="0" shapeId="0" xr:uid="{3A85E7B2-1EAE-40E5-A126-11C2C0CF3C28}">
      <text>
        <r>
          <rPr>
            <b/>
            <sz val="9"/>
            <color indexed="81"/>
            <rFont val="Tahoma"/>
            <family val="2"/>
          </rPr>
          <t>Nathan Butler:</t>
        </r>
        <r>
          <rPr>
            <sz val="9"/>
            <color indexed="81"/>
            <rFont val="Tahoma"/>
            <family val="2"/>
          </rPr>
          <t xml:space="preserve">
Ten months. Annual cost would be $10,000, but, this is a very rough estimate and is likely to be about the same either way. </t>
        </r>
      </text>
    </comment>
    <comment ref="C86" authorId="0" shapeId="0" xr:uid="{6C49206D-E61B-4A05-B29E-E99F3952F2D1}">
      <text>
        <r>
          <rPr>
            <b/>
            <sz val="9"/>
            <color indexed="81"/>
            <rFont val="Tahoma"/>
            <family val="2"/>
          </rPr>
          <t>Nathan Butler:</t>
        </r>
        <r>
          <rPr>
            <sz val="9"/>
            <color indexed="81"/>
            <rFont val="Tahoma"/>
            <family val="2"/>
          </rPr>
          <t xml:space="preserve">
We do need to do some work on the building if we can't get the landlord to do it</t>
        </r>
      </text>
    </comment>
    <comment ref="E86" authorId="0" shapeId="0" xr:uid="{1BB8523B-9166-4303-8CE9-A448DB5E67E2}">
      <text>
        <r>
          <rPr>
            <b/>
            <sz val="9"/>
            <color indexed="81"/>
            <rFont val="Tahoma"/>
            <charset val="1"/>
          </rPr>
          <t>Nathan Butler:</t>
        </r>
        <r>
          <rPr>
            <sz val="9"/>
            <color indexed="81"/>
            <rFont val="Tahoma"/>
            <charset val="1"/>
          </rPr>
          <t xml:space="preserve">
replace carpet</t>
        </r>
      </text>
    </comment>
    <comment ref="E91" authorId="0" shapeId="0" xr:uid="{7995DD0C-1624-4729-AD29-9BBC7C4C63DE}">
      <text>
        <r>
          <rPr>
            <b/>
            <sz val="9"/>
            <color indexed="81"/>
            <rFont val="Tahoma"/>
            <family val="2"/>
          </rPr>
          <t>Nathan Butler:</t>
        </r>
        <r>
          <rPr>
            <sz val="9"/>
            <color indexed="81"/>
            <rFont val="Tahoma"/>
            <family val="2"/>
          </rPr>
          <t xml:space="preserve">
DSHS license expected to cost about $6,000</t>
        </r>
      </text>
    </comment>
    <comment ref="C94" authorId="0" shapeId="0" xr:uid="{2FDA0C64-E710-482E-B505-C156E49A707D}">
      <text>
        <r>
          <rPr>
            <b/>
            <sz val="9"/>
            <color indexed="81"/>
            <rFont val="Tahoma"/>
            <family val="2"/>
          </rPr>
          <t>Nathan Butler:</t>
        </r>
        <r>
          <rPr>
            <sz val="9"/>
            <color indexed="81"/>
            <rFont val="Tahoma"/>
            <family val="2"/>
          </rPr>
          <t xml:space="preserve">
Hood lawsuit settlement was $15,000 of this; and then $300 of training reimbursements to SJIEMS </t>
        </r>
      </text>
    </comment>
    <comment ref="D99" authorId="0" shapeId="0" xr:uid="{E46446A2-EDA9-4975-8ACE-44D35CE35A03}">
      <text>
        <r>
          <rPr>
            <b/>
            <sz val="9"/>
            <color indexed="81"/>
            <rFont val="Tahoma"/>
            <charset val="1"/>
          </rPr>
          <t>Nathan Butler:</t>
        </r>
        <r>
          <rPr>
            <sz val="9"/>
            <color indexed="81"/>
            <rFont val="Tahoma"/>
            <charset val="1"/>
          </rPr>
          <t xml:space="preserve">
Would have been half of $25,00 for the first half of the year, but there was an overpay in the prior year by prior administration  </t>
        </r>
      </text>
    </comment>
    <comment ref="E102" authorId="0" shapeId="0" xr:uid="{458B40F5-4458-48AD-A89C-DE53E2ADC6CA}">
      <text>
        <r>
          <rPr>
            <b/>
            <sz val="9"/>
            <color indexed="81"/>
            <rFont val="Tahoma"/>
            <family val="2"/>
          </rPr>
          <t>Nathan Butler:</t>
        </r>
        <r>
          <rPr>
            <sz val="9"/>
            <color indexed="81"/>
            <rFont val="Tahoma"/>
            <family val="2"/>
          </rPr>
          <t xml:space="preserve">
Intended primarily for LGBTQ purposes </t>
        </r>
      </text>
    </comment>
    <comment ref="E105" authorId="0" shapeId="0" xr:uid="{A995ED35-F0EB-4570-A409-D256503CB10F}">
      <text>
        <r>
          <rPr>
            <b/>
            <sz val="9"/>
            <color indexed="81"/>
            <rFont val="Tahoma"/>
            <family val="2"/>
          </rPr>
          <t>Nathan Butler:</t>
        </r>
        <r>
          <rPr>
            <sz val="9"/>
            <color indexed="81"/>
            <rFont val="Tahoma"/>
            <family val="2"/>
          </rPr>
          <t xml:space="preserve">
Not really sure how much will be principle and how much will be debt. Total amount expected to be around $325,000</t>
        </r>
      </text>
    </comment>
    <comment ref="E106" authorId="0" shapeId="0" xr:uid="{4B0A7107-78FB-4C0B-ACB5-298BCAC86A3A}">
      <text>
        <r>
          <rPr>
            <b/>
            <sz val="9"/>
            <color indexed="81"/>
            <rFont val="Tahoma"/>
            <family val="2"/>
          </rPr>
          <t>Nathan Butler:</t>
        </r>
        <r>
          <rPr>
            <sz val="9"/>
            <color indexed="81"/>
            <rFont val="Tahoma"/>
            <family val="2"/>
          </rPr>
          <t xml:space="preserve">
Debt Service on $4.8 million acquisition of the Village (plus fees and such will be close to the $5 million). Based on a 2xx% interest rate available at the time of writing. </t>
        </r>
      </text>
    </comment>
    <comment ref="E107" authorId="0" shapeId="0" xr:uid="{80C22FFC-01CB-4959-81A7-260243DA3B53}">
      <text>
        <r>
          <rPr>
            <b/>
            <sz val="9"/>
            <color indexed="81"/>
            <rFont val="Tahoma"/>
            <family val="2"/>
          </rPr>
          <t>Nathan Butler:</t>
        </r>
        <r>
          <rPr>
            <sz val="9"/>
            <color indexed="81"/>
            <rFont val="Tahoma"/>
            <family val="2"/>
          </rPr>
          <t xml:space="preserve">
New laundry </t>
        </r>
      </text>
    </comment>
    <comment ref="E110" authorId="0" shapeId="0" xr:uid="{EE2E7E38-748D-4F51-98DF-C8481D6A3429}">
      <text>
        <r>
          <rPr>
            <b/>
            <sz val="9"/>
            <color indexed="81"/>
            <rFont val="Tahoma"/>
            <family val="2"/>
          </rPr>
          <t>Nathan Butler:</t>
        </r>
        <r>
          <rPr>
            <sz val="9"/>
            <color indexed="81"/>
            <rFont val="Tahoma"/>
            <family val="2"/>
          </rPr>
          <t xml:space="preserve">
A comprehensive capital improvement plan will need developed. This is a placeholder. A hospital district reserve fund will need established </t>
        </r>
      </text>
    </comment>
    <comment ref="C114" authorId="0" shapeId="0" xr:uid="{ED14D5AD-A0B8-4D44-AB96-91B4B653D5A9}">
      <text>
        <r>
          <rPr>
            <b/>
            <sz val="9"/>
            <color indexed="81"/>
            <rFont val="Tahoma"/>
            <family val="2"/>
          </rPr>
          <t>Nathan Butler:</t>
        </r>
        <r>
          <rPr>
            <sz val="9"/>
            <color indexed="81"/>
            <rFont val="Tahoma"/>
            <family val="2"/>
          </rPr>
          <t xml:space="preserve">
Current overall expense is $88,000</t>
        </r>
      </text>
    </comment>
    <comment ref="E122" authorId="0" shapeId="0" xr:uid="{BD12C67A-D872-47E5-86E1-EDF6E548B3F5}">
      <text>
        <r>
          <rPr>
            <b/>
            <sz val="9"/>
            <color indexed="81"/>
            <rFont val="Tahoma"/>
            <charset val="1"/>
          </rPr>
          <t>Nathan Butler:</t>
        </r>
        <r>
          <rPr>
            <sz val="9"/>
            <color indexed="81"/>
            <rFont val="Tahoma"/>
            <charset val="1"/>
          </rPr>
          <t xml:space="preserve">
Note substantial number of one time expenses this year to deal with deferred maintence /etc. The actual amount of money that could be surplus could be much higher if we decide to spread these expenses out. 
Also, note significant contractor and planning expenses related to the expansion that are not recurrent. 
Only part of the plan not included here is the expansion bond cost and an eventual addition of a few more home care workers (who will also generate revenue)</t>
        </r>
      </text>
    </comment>
  </commentList>
</comments>
</file>

<file path=xl/sharedStrings.xml><?xml version="1.0" encoding="utf-8"?>
<sst xmlns="http://schemas.openxmlformats.org/spreadsheetml/2006/main" count="288" uniqueCount="283">
  <si>
    <t>BARS Code</t>
  </si>
  <si>
    <t xml:space="preserve">2021 Revised </t>
  </si>
  <si>
    <t>Revenues - Account 6521</t>
  </si>
  <si>
    <t>Description</t>
  </si>
  <si>
    <t xml:space="preserve">Beginning Cash </t>
  </si>
  <si>
    <t>Property Tax Revenue</t>
  </si>
  <si>
    <t>Distribution of Timber Tax (681-007)</t>
  </si>
  <si>
    <t>Donations - Inter Isl Health Care Found</t>
  </si>
  <si>
    <t>Disposition of Capital Assets</t>
  </si>
  <si>
    <t>308.80.00.0000</t>
  </si>
  <si>
    <t>311.10.00.0000</t>
  </si>
  <si>
    <t>311.00.00.0000</t>
  </si>
  <si>
    <t xml:space="preserve">Alaska FESC Grant </t>
  </si>
  <si>
    <t>331.93.21.1000</t>
  </si>
  <si>
    <t xml:space="preserve">HRSA Grant </t>
  </si>
  <si>
    <t>331.93.91.2000</t>
  </si>
  <si>
    <t>331.93.91.2001</t>
  </si>
  <si>
    <t>Direct Federal Grant from HHS - HRSA Planning</t>
  </si>
  <si>
    <t>332.21.10.0000</t>
  </si>
  <si>
    <t xml:space="preserve">Cobra Reimbursement </t>
  </si>
  <si>
    <t>332.93.20.0000</t>
  </si>
  <si>
    <t xml:space="preserve">Medicare Incentive </t>
  </si>
  <si>
    <t>333.93.80.2008</t>
  </si>
  <si>
    <t>Indirect Federal Grant - FY 07</t>
  </si>
  <si>
    <t xml:space="preserve">334.00.30.0000 </t>
  </si>
  <si>
    <t>334.04.62.0651</t>
  </si>
  <si>
    <t>State Grant from Secretary of State</t>
  </si>
  <si>
    <t>Trauma Grant</t>
  </si>
  <si>
    <t>DNR PILT NAP/NRCA</t>
  </si>
  <si>
    <t>336.02.31.0000</t>
  </si>
  <si>
    <t>337.00.00.6561</t>
  </si>
  <si>
    <t xml:space="preserve">Reimbursement - Citizen's Advisory Group </t>
  </si>
  <si>
    <t>Reimbursement - Integration Steering Committee</t>
  </si>
  <si>
    <t>337.00.00.6562</t>
  </si>
  <si>
    <t xml:space="preserve">337.20.00.0000 </t>
  </si>
  <si>
    <t>Leasehold Tax - San Juan Hospital Dist</t>
  </si>
  <si>
    <t>337.40.00.0000</t>
  </si>
  <si>
    <t>Timber Harvest Tax</t>
  </si>
  <si>
    <t>337.40.00.0001</t>
  </si>
  <si>
    <t>338.03.00.0000</t>
  </si>
  <si>
    <t xml:space="preserve">Refund from EMS </t>
  </si>
  <si>
    <t>346.10.00.0105</t>
  </si>
  <si>
    <t>361.40.00.0000</t>
  </si>
  <si>
    <t>Interest earnings</t>
  </si>
  <si>
    <t>362.40.00.0000</t>
  </si>
  <si>
    <t>Rent:Facility Charge to Specialists</t>
  </si>
  <si>
    <t>367.00.00.0000</t>
  </si>
  <si>
    <t>Donations - San Juan Hospital Committee</t>
  </si>
  <si>
    <t>367.00.00.0001</t>
  </si>
  <si>
    <t>Donations - Medical Guild</t>
  </si>
  <si>
    <t>367.00.00.0002</t>
  </si>
  <si>
    <t>369.91.00.0000</t>
  </si>
  <si>
    <t>Other Miscellaneous Revenues</t>
  </si>
  <si>
    <t>369.91.00.0093</t>
  </si>
  <si>
    <t>OPALCO Capital Credits</t>
  </si>
  <si>
    <t xml:space="preserve">369.91.00.0095 </t>
  </si>
  <si>
    <t>Refunds of Prior Year Expenditures</t>
  </si>
  <si>
    <t>369.91.00.0096</t>
  </si>
  <si>
    <t>395.10.00.0000</t>
  </si>
  <si>
    <t xml:space="preserve">Total Revenue </t>
  </si>
  <si>
    <t>508.80.00.0000</t>
  </si>
  <si>
    <t>Expenditures - Account 6521</t>
  </si>
  <si>
    <t xml:space="preserve">Ending Cash </t>
  </si>
  <si>
    <t>561.00.10.0003</t>
  </si>
  <si>
    <t xml:space="preserve">Nursing </t>
  </si>
  <si>
    <t xml:space="preserve">561.00.10.0005 </t>
  </si>
  <si>
    <t xml:space="preserve">561.00.10.0007 </t>
  </si>
  <si>
    <t>Wages-Commissioners</t>
  </si>
  <si>
    <t>561.00.10.0008</t>
  </si>
  <si>
    <t>Administrator (Superintendent)</t>
  </si>
  <si>
    <t xml:space="preserve">561.00.10.1010 </t>
  </si>
  <si>
    <t>HRSA Project Director - Tele Medicine</t>
  </si>
  <si>
    <t>HRSA Fiscal Coordinator - Tele Medicine</t>
  </si>
  <si>
    <t xml:space="preserve">561.00.10.1011 </t>
  </si>
  <si>
    <t>Program Asst/Site Coord. HRSA - Tele Med</t>
  </si>
  <si>
    <t>561.00.10.1012</t>
  </si>
  <si>
    <t>561.00.10.1013</t>
  </si>
  <si>
    <t>HRSA Tele-Educator/Trainer - Tel Med</t>
  </si>
  <si>
    <t>561.00.10.1014</t>
  </si>
  <si>
    <t>IT Support Staff - Tele Medicine</t>
  </si>
  <si>
    <t>HRSA Project Dir-Care Coordination Grant</t>
  </si>
  <si>
    <t>561.00.10.2001</t>
  </si>
  <si>
    <t>561.00.10.2002</t>
  </si>
  <si>
    <t>561.00.10.2003</t>
  </si>
  <si>
    <t>561.00.10.2004</t>
  </si>
  <si>
    <t>561.00.10.2005</t>
  </si>
  <si>
    <t>561.00.10.2006</t>
  </si>
  <si>
    <t>561.00.10.2007</t>
  </si>
  <si>
    <t>561.00.10.2008</t>
  </si>
  <si>
    <t>HRSA Community Health Workers-Care Coord</t>
  </si>
  <si>
    <t>Hub Coordtr-HRSA Care Coordination Grant</t>
  </si>
  <si>
    <t>HRSA Administrative Staff-Planning Grant</t>
  </si>
  <si>
    <t>HRSA Admin Staff-Care Coordination</t>
  </si>
  <si>
    <t>HRSA Fiscal Coordinator-Planning Grant</t>
  </si>
  <si>
    <t>HRSA Fiscal Coordnator-Care Coordination</t>
  </si>
  <si>
    <t>HRSA Grant Network Dir-Planning Grant</t>
  </si>
  <si>
    <t>subtotal salaries and wages</t>
  </si>
  <si>
    <t>561.00.20.0001</t>
  </si>
  <si>
    <t>561.00.20.0002</t>
  </si>
  <si>
    <t>L &amp; I</t>
  </si>
  <si>
    <t>561.00.20.0006</t>
  </si>
  <si>
    <t>PFML Premium Assessments</t>
  </si>
  <si>
    <t xml:space="preserve">561.00.20.0012 </t>
  </si>
  <si>
    <t>subtotal personnel benefits</t>
  </si>
  <si>
    <t xml:space="preserve">561.00.31.0001 </t>
  </si>
  <si>
    <t>561.00.31.0002</t>
  </si>
  <si>
    <t>561.00.31.0003</t>
  </si>
  <si>
    <t>561.00.31.0004</t>
  </si>
  <si>
    <t>561.00.31.0005</t>
  </si>
  <si>
    <t>561.00.31.2001</t>
  </si>
  <si>
    <t>Medical Supplies</t>
  </si>
  <si>
    <t>Pharmacy Supplies</t>
  </si>
  <si>
    <t>Lab Supplies</t>
  </si>
  <si>
    <t>X-Ray Supplies</t>
  </si>
  <si>
    <t>Office Supplies</t>
  </si>
  <si>
    <t>subtotal supplies and minor equip</t>
  </si>
  <si>
    <t>561.00.35.0002</t>
  </si>
  <si>
    <t>561.00.35.0003</t>
  </si>
  <si>
    <t>Software</t>
  </si>
  <si>
    <t>Small &amp; Attractive Assets</t>
  </si>
  <si>
    <t>561.00.41.0002</t>
  </si>
  <si>
    <t>Promotion and Advertising</t>
  </si>
  <si>
    <t>Accounting</t>
  </si>
  <si>
    <t>561.00.41.0003</t>
  </si>
  <si>
    <t>561.00.41.0004</t>
  </si>
  <si>
    <t>Contract Services</t>
  </si>
  <si>
    <t>Maintenance Agreements</t>
  </si>
  <si>
    <t>561.00.41.0006</t>
  </si>
  <si>
    <t>Legal Expense</t>
  </si>
  <si>
    <t>561.00.41.0008</t>
  </si>
  <si>
    <t>561.00.41.0009</t>
  </si>
  <si>
    <t>State Audit Expense</t>
  </si>
  <si>
    <t>561.00.41.2001</t>
  </si>
  <si>
    <t>Contractual/HRSA-Care Coordination Grant</t>
  </si>
  <si>
    <t xml:space="preserve">561.00.41.2002 </t>
  </si>
  <si>
    <t>Contractural/HRSA-Planning Grant</t>
  </si>
  <si>
    <t>561.00.41.2003</t>
  </si>
  <si>
    <t>Notices and Publications</t>
  </si>
  <si>
    <t xml:space="preserve">subtotal professional services </t>
  </si>
  <si>
    <t>561.00.42.0001</t>
  </si>
  <si>
    <t>561.00.42.0002</t>
  </si>
  <si>
    <t>Telephone</t>
  </si>
  <si>
    <t xml:space="preserve">Postage </t>
  </si>
  <si>
    <t>561.00.43.0000</t>
  </si>
  <si>
    <t>561.00.43.0001</t>
  </si>
  <si>
    <t>561.00.43.2001</t>
  </si>
  <si>
    <t>561.00.43.2002</t>
  </si>
  <si>
    <t>Travel</t>
  </si>
  <si>
    <t>Travel &amp; Meetings</t>
  </si>
  <si>
    <t>Travel/HRSA-Care Coordination Grant</t>
  </si>
  <si>
    <t>Travel/HRSA-Planning Grant</t>
  </si>
  <si>
    <t>561.00.45.0001</t>
  </si>
  <si>
    <t>561.00.45.0002</t>
  </si>
  <si>
    <t>Leased Equipment</t>
  </si>
  <si>
    <t>Leased Storage</t>
  </si>
  <si>
    <t>subtotal coms, travel, lease</t>
  </si>
  <si>
    <t xml:space="preserve">561.00.46.0001 </t>
  </si>
  <si>
    <t>561.00.46.0002</t>
  </si>
  <si>
    <t>561.00.46.0003</t>
  </si>
  <si>
    <t>561.00.46.0005</t>
  </si>
  <si>
    <t>Malpractice Insurance</t>
  </si>
  <si>
    <t>Property &amp; Liability Insurance</t>
  </si>
  <si>
    <t>Board &amp; Officers Insurance</t>
  </si>
  <si>
    <t>Estimated Tail Insurance</t>
  </si>
  <si>
    <t xml:space="preserve">subtotal insurance </t>
  </si>
  <si>
    <t>561.00.47.0001</t>
  </si>
  <si>
    <t>Utilities</t>
  </si>
  <si>
    <t>561.00.48.0001</t>
  </si>
  <si>
    <t>561.00.48.0002</t>
  </si>
  <si>
    <t>Equipment Repairs &amp; Maintenance</t>
  </si>
  <si>
    <t>Building Repairs &amp; Maintenence</t>
  </si>
  <si>
    <t>subtotal utilities / building</t>
  </si>
  <si>
    <t>561.00.49.0000</t>
  </si>
  <si>
    <t>Printing/Graphics</t>
  </si>
  <si>
    <t>561.00.49.0002</t>
  </si>
  <si>
    <t>Bank Service Charges</t>
  </si>
  <si>
    <t>Dues and Licenses</t>
  </si>
  <si>
    <t xml:space="preserve">561.00.49.0003 </t>
  </si>
  <si>
    <t>561.00.49.0005</t>
  </si>
  <si>
    <t>Other Taxes</t>
  </si>
  <si>
    <t>561.00.49.0007</t>
  </si>
  <si>
    <t>District Expenses</t>
  </si>
  <si>
    <t>561.00.49.0008</t>
  </si>
  <si>
    <t>Miscellaneous</t>
  </si>
  <si>
    <t>561.00.49.0011</t>
  </si>
  <si>
    <t>Projected IIMC Unscheduled Expenses</t>
  </si>
  <si>
    <t>561.00.49.0012</t>
  </si>
  <si>
    <t>Other</t>
  </si>
  <si>
    <t xml:space="preserve">561.00.49.0014 </t>
  </si>
  <si>
    <t>Integration Steering Committee</t>
  </si>
  <si>
    <t>561.00.49.0099</t>
  </si>
  <si>
    <t>PeaceHealth Subsidy Pmt</t>
  </si>
  <si>
    <t>561.00.49.0100</t>
  </si>
  <si>
    <t>Mt Baker Planned Parenthood</t>
  </si>
  <si>
    <t>561.00.49.0101</t>
  </si>
  <si>
    <t>SJI EMS Community Paramedicine</t>
  </si>
  <si>
    <t>561.00.49.0102</t>
  </si>
  <si>
    <t>SJI Prevention Coalition</t>
  </si>
  <si>
    <t xml:space="preserve">subtotal miscellaneous </t>
  </si>
  <si>
    <t>592.61.89.0000</t>
  </si>
  <si>
    <t>Debt service admin fee</t>
  </si>
  <si>
    <t>594.61.64.0000</t>
  </si>
  <si>
    <t>Machinery and Equipment</t>
  </si>
  <si>
    <t>597.00.00.6511</t>
  </si>
  <si>
    <t>Transfers-out to SJI EMS</t>
  </si>
  <si>
    <t>subtotal debt, cap exp, EMS transfers</t>
  </si>
  <si>
    <t xml:space="preserve">Total Expenses </t>
  </si>
  <si>
    <t>Supplies/ HRSA - Care Coord Grant</t>
  </si>
  <si>
    <t>Total HRSA Revenue only (light green)</t>
  </si>
  <si>
    <t xml:space="preserve">total HRSA expenses only (light green) </t>
  </si>
  <si>
    <t xml:space="preserve">total expenses before ending cash </t>
  </si>
  <si>
    <t>total revenue before beginning cash</t>
  </si>
  <si>
    <t xml:space="preserve">operating profit/loss </t>
  </si>
  <si>
    <t>VITAL STATS</t>
  </si>
  <si>
    <t>Total Revenue (6521)</t>
  </si>
  <si>
    <t>Total Expenses (6521)</t>
  </si>
  <si>
    <t xml:space="preserve">Care Assistance (Med Tec) </t>
  </si>
  <si>
    <t>561.00.10.3001</t>
  </si>
  <si>
    <t>561.00.10.3002</t>
  </si>
  <si>
    <t>561.00.10.3003</t>
  </si>
  <si>
    <t>Resident Assistants</t>
  </si>
  <si>
    <t>561.00.10.3006</t>
  </si>
  <si>
    <t>561.00.10.3007</t>
  </si>
  <si>
    <t>Activities Coordinator</t>
  </si>
  <si>
    <t>subtotal Ending Cash</t>
  </si>
  <si>
    <t xml:space="preserve">Food Purchase </t>
  </si>
  <si>
    <t>Kitchen Supplies</t>
  </si>
  <si>
    <t>561.00.10.0011</t>
  </si>
  <si>
    <t>561.00.45.0003</t>
  </si>
  <si>
    <t xml:space="preserve">Leased Land and facilities </t>
  </si>
  <si>
    <t>561.00.31.0006</t>
  </si>
  <si>
    <t>Chef and Kitchen staff</t>
  </si>
  <si>
    <t>Staff Supplies</t>
  </si>
  <si>
    <t>561.00.31.0007</t>
  </si>
  <si>
    <t>561.00.31.0008</t>
  </si>
  <si>
    <t>561.00.31.0009</t>
  </si>
  <si>
    <t>MEDICAL (and Dental)</t>
  </si>
  <si>
    <t>561.00.20.0013</t>
  </si>
  <si>
    <t>Retirment Programs (PERS)</t>
  </si>
  <si>
    <t xml:space="preserve">Taxes/FICA (incl. Medicare) </t>
  </si>
  <si>
    <t>561.00.49.0103</t>
  </si>
  <si>
    <t xml:space="preserve">Bond Revenue </t>
  </si>
  <si>
    <t>Total Revenue before beginning cash and bond revenue</t>
  </si>
  <si>
    <t>346.10.00.3001</t>
  </si>
  <si>
    <t>Medicaid Beds</t>
  </si>
  <si>
    <t>346.10.00.3002</t>
  </si>
  <si>
    <t>Boarder Fees: A-Unit</t>
  </si>
  <si>
    <t>Boarder Fees: B-Unit</t>
  </si>
  <si>
    <t>Boarder Fees: C-Unit</t>
  </si>
  <si>
    <t>346.10.00.3003</t>
  </si>
  <si>
    <t>346.10.00.3004</t>
  </si>
  <si>
    <t>346.10.00.3005</t>
  </si>
  <si>
    <t xml:space="preserve">Short Stay Apartment </t>
  </si>
  <si>
    <t>346.10.00.3006</t>
  </si>
  <si>
    <t xml:space="preserve">2022 w/Village </t>
  </si>
  <si>
    <t>346.10.00.0106</t>
  </si>
  <si>
    <t>Home Care Fees</t>
  </si>
  <si>
    <t>Transfers to Reserve Fund for Capital Exp.</t>
  </si>
  <si>
    <t>total expenses before ending cash and Capital expense on Village Acquisition/Expansion</t>
  </si>
  <si>
    <t>Balance Check</t>
  </si>
  <si>
    <t>561.00.10.3008</t>
  </si>
  <si>
    <t xml:space="preserve">Home Care Workers </t>
  </si>
  <si>
    <t>Resident Fees</t>
  </si>
  <si>
    <t xml:space="preserve">Other Guest and Resident fees </t>
  </si>
  <si>
    <t>Nursing, Resident Care Coordinator/Training Officer</t>
  </si>
  <si>
    <t xml:space="preserve">PTO and Sick Leave cash out (Admin) </t>
  </si>
  <si>
    <t xml:space="preserve">Other Healthcare subsidies </t>
  </si>
  <si>
    <t>597.00.00.6522</t>
  </si>
  <si>
    <t xml:space="preserve">Capital Investment </t>
  </si>
  <si>
    <t>561.00.10.3009</t>
  </si>
  <si>
    <t xml:space="preserve">Janitorial </t>
  </si>
  <si>
    <t xml:space="preserve">PTO and Cash Out (Operations) </t>
  </si>
  <si>
    <t>561.00.10.3021</t>
  </si>
  <si>
    <t>Direct Federal Grant from HHS - HRSA Care Coordination</t>
  </si>
  <si>
    <t>2021 (9/21 YTD)</t>
  </si>
  <si>
    <t xml:space="preserve">Facility Supplies </t>
  </si>
  <si>
    <t>561.00.42.2001</t>
  </si>
  <si>
    <t>Telephone/HRSA Care Coordination Grant</t>
  </si>
  <si>
    <t>Business Office</t>
  </si>
  <si>
    <t>594.61.60.0001</t>
  </si>
  <si>
    <t xml:space="preserve">Principle GO Bonds </t>
  </si>
  <si>
    <t>591.61.79.0000</t>
  </si>
  <si>
    <t>391.11.00.0001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</si>
</sst>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14" x14ac:knownFonts="1">
    <font>
      <sz val="11"/>
      <color theme="1"/>
      <name val="Calibri"/>
      <family val="2"/>
      <scheme val="minor"/>
    </font>
    <font>
      <b/>
      <sz val="11"/>
      <color theme="1"/>
      <name val="Calibri"/>
      <family val="2"/>
      <scheme val="minor"/>
    </font>
    <font>
      <b/>
      <sz val="11"/>
      <color indexed="8"/>
      <name val="Calibri"/>
      <family val="2"/>
    </font>
    <font>
      <b/>
      <sz val="11"/>
      <name val="Calibri"/>
      <family val="2"/>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i/>
      <sz val="11"/>
      <color indexed="8"/>
      <name val="Calibri"/>
      <family val="2"/>
    </font>
    <font>
      <sz val="11"/>
      <color rgb="FFFF0000"/>
      <name val="Calibri"/>
      <family val="2"/>
      <scheme val="minor"/>
    </font>
    <font>
      <u/>
      <sz val="9"/>
      <color indexed="81"/>
      <name val="Tahoma"/>
      <family val="2"/>
    </font>
    <font>
      <strike/>
      <sz val="11"/>
      <color theme="1"/>
      <name val="Calibri"/>
      <family val="2"/>
      <scheme val="minor"/>
    </font>
    <font>
      <sz val="9"/>
      <color indexed="81"/>
      <name val="Tahoma"/>
      <charset val="1"/>
    </font>
    <font>
      <b/>
      <sz val="9"/>
      <color indexed="81"/>
      <name val="Tahoma"/>
      <charset val="1"/>
    </font>
  </fonts>
  <fills count="10">
    <fill>
      <patternFill patternType="none"/>
    </fill>
    <fill>
      <patternFill patternType="gray125"/>
    </fill>
    <fill>
      <patternFill patternType="solid">
        <fgColor indexed="9"/>
        <bgColor auto="1"/>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6">
    <xf numFmtId="0" fontId="0" fillId="0" borderId="0" xfId="0"/>
    <xf numFmtId="49" fontId="2" fillId="2" borderId="1" xfId="0" applyNumberFormat="1" applyFont="1" applyFill="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vertical="top"/>
    </xf>
    <xf numFmtId="0" fontId="0" fillId="0" borderId="0" xfId="0" applyAlignment="1">
      <alignment horizontal="left" vertical="top"/>
    </xf>
    <xf numFmtId="0" fontId="0" fillId="3" borderId="1" xfId="0" applyFill="1" applyBorder="1" applyAlignment="1">
      <alignment horizontal="left" vertical="top"/>
    </xf>
    <xf numFmtId="0" fontId="0" fillId="0" borderId="1" xfId="0" applyBorder="1" applyAlignment="1">
      <alignment horizontal="left" vertical="top"/>
    </xf>
    <xf numFmtId="0" fontId="0" fillId="0" borderId="0" xfId="0" applyAlignment="1">
      <alignment wrapText="1"/>
    </xf>
    <xf numFmtId="0" fontId="0" fillId="0" borderId="0" xfId="0" applyAlignment="1">
      <alignment horizontal="center" vertical="center"/>
    </xf>
    <xf numFmtId="0" fontId="0" fillId="0" borderId="1" xfId="0" applyFill="1" applyBorder="1" applyAlignment="1">
      <alignment horizontal="left" vertical="top"/>
    </xf>
    <xf numFmtId="42" fontId="0" fillId="0" borderId="1" xfId="0" applyNumberFormat="1" applyFill="1" applyBorder="1" applyAlignment="1">
      <alignment horizontal="left" vertical="top"/>
    </xf>
    <xf numFmtId="42" fontId="0" fillId="5" borderId="1" xfId="0" applyNumberFormat="1" applyFill="1" applyBorder="1" applyAlignment="1">
      <alignment horizontal="left" vertical="top"/>
    </xf>
    <xf numFmtId="42" fontId="0" fillId="0" borderId="1" xfId="0" applyNumberFormat="1" applyBorder="1" applyAlignment="1">
      <alignment horizontal="left" vertical="top"/>
    </xf>
    <xf numFmtId="42" fontId="0" fillId="0" borderId="0" xfId="0" applyNumberFormat="1" applyAlignment="1">
      <alignment horizontal="left" vertical="top"/>
    </xf>
    <xf numFmtId="0" fontId="0" fillId="0" borderId="1" xfId="0" applyFill="1" applyBorder="1" applyAlignment="1">
      <alignment horizontal="left" vertical="top" wrapText="1"/>
    </xf>
    <xf numFmtId="42" fontId="3" fillId="0" borderId="1" xfId="0" applyNumberFormat="1" applyFont="1" applyFill="1" applyBorder="1" applyAlignment="1">
      <alignment horizontal="center" vertical="center" wrapText="1"/>
    </xf>
    <xf numFmtId="0" fontId="0" fillId="4" borderId="1" xfId="0" applyFill="1" applyBorder="1" applyAlignment="1">
      <alignment horizontal="left" vertical="top" wrapText="1"/>
    </xf>
    <xf numFmtId="0" fontId="0" fillId="0" borderId="0" xfId="0" applyAlignment="1">
      <alignment horizontal="left" vertical="top" wrapText="1"/>
    </xf>
    <xf numFmtId="0" fontId="6" fillId="0" borderId="1" xfId="0" applyFont="1" applyBorder="1" applyAlignment="1">
      <alignment horizontal="right" vertical="top" wrapText="1"/>
    </xf>
    <xf numFmtId="0" fontId="7" fillId="0" borderId="1" xfId="0" applyFont="1" applyBorder="1" applyAlignment="1">
      <alignment horizontal="right" vertical="top" wrapText="1"/>
    </xf>
    <xf numFmtId="0" fontId="1" fillId="6" borderId="1" xfId="0" applyFont="1" applyFill="1" applyBorder="1" applyAlignment="1">
      <alignment horizontal="right" vertical="top"/>
    </xf>
    <xf numFmtId="42" fontId="1" fillId="6" borderId="1" xfId="0" applyNumberFormat="1" applyFont="1" applyFill="1" applyBorder="1" applyAlignment="1">
      <alignment horizontal="left" vertical="top"/>
    </xf>
    <xf numFmtId="0" fontId="1" fillId="4" borderId="1" xfId="0" applyFont="1" applyFill="1" applyBorder="1" applyAlignment="1">
      <alignment horizontal="right" vertical="top" wrapText="1"/>
    </xf>
    <xf numFmtId="42" fontId="0" fillId="7" borderId="1" xfId="0" applyNumberFormat="1" applyFill="1" applyBorder="1" applyAlignment="1">
      <alignment horizontal="left" vertical="top"/>
    </xf>
    <xf numFmtId="0" fontId="6" fillId="7" borderId="1" xfId="0" applyFont="1" applyFill="1" applyBorder="1" applyAlignment="1">
      <alignment horizontal="right" vertical="top"/>
    </xf>
    <xf numFmtId="0" fontId="6" fillId="7" borderId="1" xfId="0" applyFont="1" applyFill="1" applyBorder="1" applyAlignment="1">
      <alignment horizontal="right" vertical="top" wrapText="1"/>
    </xf>
    <xf numFmtId="0" fontId="6" fillId="0" borderId="6" xfId="0" applyFont="1" applyBorder="1" applyAlignment="1">
      <alignment horizontal="right" vertical="top" wrapText="1"/>
    </xf>
    <xf numFmtId="0" fontId="8" fillId="0" borderId="4" xfId="0" applyFont="1" applyBorder="1" applyAlignment="1">
      <alignment horizontal="right" vertical="top" wrapText="1"/>
    </xf>
    <xf numFmtId="42" fontId="0" fillId="0" borderId="0" xfId="0" applyNumberFormat="1" applyFill="1" applyAlignment="1">
      <alignment horizontal="left" vertical="top"/>
    </xf>
    <xf numFmtId="42" fontId="3" fillId="0" borderId="9" xfId="0" applyNumberFormat="1" applyFont="1" applyFill="1" applyBorder="1" applyAlignment="1">
      <alignment horizontal="center" vertical="center" wrapText="1"/>
    </xf>
    <xf numFmtId="0" fontId="9" fillId="0" borderId="1" xfId="0" applyFont="1" applyBorder="1" applyAlignment="1">
      <alignment vertical="top"/>
    </xf>
    <xf numFmtId="0" fontId="9" fillId="0" borderId="1" xfId="0" applyFont="1" applyBorder="1" applyAlignment="1">
      <alignment horizontal="left" vertical="top"/>
    </xf>
    <xf numFmtId="0" fontId="0" fillId="0" borderId="1" xfId="0" applyBorder="1"/>
    <xf numFmtId="0" fontId="0" fillId="0" borderId="12" xfId="0" applyBorder="1" applyAlignment="1">
      <alignment horizontal="left" vertical="top" wrapText="1"/>
    </xf>
    <xf numFmtId="0" fontId="1" fillId="0" borderId="1" xfId="0" applyNumberFormat="1" applyFont="1" applyBorder="1" applyAlignment="1">
      <alignment horizontal="center" vertical="center" wrapText="1"/>
    </xf>
    <xf numFmtId="0" fontId="1" fillId="9" borderId="8" xfId="0" applyFont="1" applyFill="1" applyBorder="1" applyAlignment="1">
      <alignment horizontal="center" vertical="top" wrapText="1"/>
    </xf>
    <xf numFmtId="0" fontId="0" fillId="0" borderId="0" xfId="0" applyAlignment="1">
      <alignment vertical="top" wrapText="1"/>
    </xf>
    <xf numFmtId="0" fontId="0" fillId="4" borderId="1" xfId="0" applyFill="1" applyBorder="1" applyAlignment="1">
      <alignment vertical="top" wrapText="1"/>
    </xf>
    <xf numFmtId="42" fontId="0" fillId="0" borderId="9" xfId="0" applyNumberFormat="1" applyFill="1" applyBorder="1" applyAlignment="1">
      <alignment vertical="top" wrapText="1"/>
    </xf>
    <xf numFmtId="42" fontId="0" fillId="0" borderId="1" xfId="0" applyNumberFormat="1" applyBorder="1" applyAlignment="1">
      <alignment vertical="top" wrapText="1"/>
    </xf>
    <xf numFmtId="0" fontId="0" fillId="0" borderId="1" xfId="0" applyBorder="1" applyAlignment="1">
      <alignment vertical="top" wrapText="1"/>
    </xf>
    <xf numFmtId="42" fontId="1" fillId="0" borderId="1" xfId="0" applyNumberFormat="1" applyFont="1" applyFill="1" applyBorder="1" applyAlignment="1">
      <alignment vertical="top" wrapText="1"/>
    </xf>
    <xf numFmtId="42" fontId="1" fillId="0" borderId="9" xfId="0" applyNumberFormat="1" applyFont="1" applyFill="1" applyBorder="1" applyAlignment="1">
      <alignment vertical="top" wrapText="1"/>
    </xf>
    <xf numFmtId="0" fontId="9" fillId="0" borderId="1" xfId="0" applyFont="1" applyBorder="1" applyAlignment="1">
      <alignment vertical="top" wrapText="1"/>
    </xf>
    <xf numFmtId="42" fontId="0" fillId="0" borderId="1" xfId="0" applyNumberFormat="1" applyFill="1" applyBorder="1" applyAlignment="1">
      <alignment vertical="top" wrapText="1"/>
    </xf>
    <xf numFmtId="42" fontId="0" fillId="5" borderId="1" xfId="0" applyNumberFormat="1" applyFill="1" applyBorder="1" applyAlignment="1">
      <alignment vertical="top" wrapText="1"/>
    </xf>
    <xf numFmtId="42" fontId="1" fillId="0" borderId="1" xfId="0" applyNumberFormat="1" applyFont="1" applyBorder="1" applyAlignment="1">
      <alignment vertical="top" wrapText="1"/>
    </xf>
    <xf numFmtId="42" fontId="1" fillId="5" borderId="1" xfId="0" applyNumberFormat="1" applyFont="1" applyFill="1" applyBorder="1" applyAlignment="1">
      <alignment vertical="top" wrapText="1"/>
    </xf>
    <xf numFmtId="42" fontId="0" fillId="7" borderId="9" xfId="0" applyNumberFormat="1" applyFill="1" applyBorder="1" applyAlignment="1">
      <alignment vertical="top" wrapText="1"/>
    </xf>
    <xf numFmtId="42" fontId="0" fillId="7" borderId="1" xfId="0" applyNumberFormat="1" applyFill="1" applyBorder="1" applyAlignment="1">
      <alignment vertical="top" wrapText="1"/>
    </xf>
    <xf numFmtId="42" fontId="0" fillId="4" borderId="9" xfId="0" applyNumberFormat="1" applyFill="1" applyBorder="1" applyAlignment="1">
      <alignment vertical="top" wrapText="1"/>
    </xf>
    <xf numFmtId="42" fontId="0" fillId="4" borderId="1" xfId="0" applyNumberFormat="1" applyFill="1" applyBorder="1" applyAlignment="1">
      <alignment vertical="top" wrapText="1"/>
    </xf>
    <xf numFmtId="0" fontId="0" fillId="0" borderId="12" xfId="0" applyBorder="1" applyAlignment="1">
      <alignment vertical="top" wrapText="1"/>
    </xf>
    <xf numFmtId="42" fontId="0" fillId="0" borderId="12" xfId="0" applyNumberFormat="1" applyFill="1" applyBorder="1" applyAlignment="1">
      <alignment vertical="top" wrapText="1"/>
    </xf>
    <xf numFmtId="42" fontId="0" fillId="0" borderId="12" xfId="0" applyNumberFormat="1" applyBorder="1" applyAlignment="1">
      <alignment vertical="top" wrapText="1"/>
    </xf>
    <xf numFmtId="0" fontId="0" fillId="9" borderId="7" xfId="0" applyFill="1" applyBorder="1" applyAlignment="1">
      <alignment vertical="top" wrapText="1"/>
    </xf>
    <xf numFmtId="42" fontId="0" fillId="9" borderId="16" xfId="0" applyNumberFormat="1" applyFill="1" applyBorder="1" applyAlignment="1">
      <alignment vertical="top" wrapText="1"/>
    </xf>
    <xf numFmtId="42" fontId="0" fillId="9" borderId="17" xfId="0" applyNumberFormat="1" applyFill="1" applyBorder="1" applyAlignment="1">
      <alignment vertical="top" wrapText="1"/>
    </xf>
    <xf numFmtId="0" fontId="0" fillId="0" borderId="5" xfId="0" applyBorder="1" applyAlignment="1">
      <alignment vertical="top" wrapText="1"/>
    </xf>
    <xf numFmtId="42" fontId="0" fillId="0" borderId="10" xfId="0" applyNumberFormat="1" applyFill="1" applyBorder="1" applyAlignment="1">
      <alignment vertical="top" wrapText="1"/>
    </xf>
    <xf numFmtId="42" fontId="0" fillId="0" borderId="13" xfId="0" applyNumberFormat="1" applyBorder="1" applyAlignment="1">
      <alignment vertical="top" wrapText="1"/>
    </xf>
    <xf numFmtId="0" fontId="0" fillId="0" borderId="2" xfId="0" applyBorder="1" applyAlignment="1">
      <alignment vertical="top" wrapText="1"/>
    </xf>
    <xf numFmtId="42" fontId="0" fillId="0" borderId="14" xfId="0" applyNumberFormat="1" applyBorder="1" applyAlignment="1">
      <alignment vertical="top" wrapText="1"/>
    </xf>
    <xf numFmtId="0" fontId="8" fillId="0" borderId="1" xfId="0" applyFont="1" applyBorder="1" applyAlignment="1">
      <alignment horizontal="right" vertical="top" wrapText="1"/>
    </xf>
    <xf numFmtId="0" fontId="0" fillId="0" borderId="3" xfId="0" applyBorder="1" applyAlignment="1">
      <alignment vertical="top" wrapText="1"/>
    </xf>
    <xf numFmtId="42" fontId="0" fillId="0" borderId="11" xfId="0" applyNumberFormat="1" applyFill="1" applyBorder="1" applyAlignment="1">
      <alignment vertical="top" wrapText="1"/>
    </xf>
    <xf numFmtId="42" fontId="0" fillId="0" borderId="15" xfId="0" applyNumberFormat="1" applyFill="1" applyBorder="1" applyAlignment="1">
      <alignment vertical="top" wrapText="1"/>
    </xf>
    <xf numFmtId="42" fontId="0" fillId="0" borderId="0" xfId="0" applyNumberFormat="1" applyFill="1" applyAlignment="1">
      <alignment vertical="top" wrapText="1"/>
    </xf>
    <xf numFmtId="42" fontId="0" fillId="0" borderId="0" xfId="0" applyNumberFormat="1" applyAlignment="1">
      <alignment vertical="top" wrapText="1"/>
    </xf>
    <xf numFmtId="42" fontId="1" fillId="5" borderId="1" xfId="0" applyNumberFormat="1" applyFont="1" applyFill="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Border="1" applyAlignment="1">
      <alignment vertical="top" wrapText="1"/>
    </xf>
    <xf numFmtId="42" fontId="0" fillId="8" borderId="1" xfId="0" applyNumberFormat="1" applyFill="1" applyBorder="1" applyAlignment="1">
      <alignment vertical="top" wrapText="1"/>
    </xf>
    <xf numFmtId="42" fontId="1" fillId="8" borderId="1" xfId="0" applyNumberFormat="1" applyFont="1" applyFill="1" applyBorder="1" applyAlignment="1">
      <alignment vertical="top" wrapText="1"/>
    </xf>
    <xf numFmtId="0" fontId="9" fillId="0" borderId="1" xfId="0" applyFont="1" applyFill="1" applyBorder="1" applyAlignment="1">
      <alignment horizontal="left" vertical="top"/>
    </xf>
    <xf numFmtId="0" fontId="9" fillId="0"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F87E7-11C2-43D8-9B8D-5E59799374E1}">
  <sheetPr>
    <tabColor rgb="FF00B050"/>
    <pageSetUpPr fitToPage="1"/>
  </sheetPr>
  <dimension ref="A1:E43"/>
  <sheetViews>
    <sheetView tabSelected="1" workbookViewId="0">
      <selection activeCell="F3" sqref="F3"/>
    </sheetView>
  </sheetViews>
  <sheetFormatPr defaultColWidth="9.140625" defaultRowHeight="15" x14ac:dyDescent="0.25"/>
  <cols>
    <col min="1" max="1" width="15.42578125" style="4" customWidth="1"/>
    <col min="2" max="2" width="36" style="4" customWidth="1"/>
    <col min="3" max="4" width="11.42578125" style="28" customWidth="1"/>
    <col min="5" max="5" width="12.5703125" style="13" customWidth="1"/>
    <col min="6" max="8" width="11.42578125" style="4" customWidth="1"/>
    <col min="9" max="16384" width="9.140625" style="4"/>
  </cols>
  <sheetData>
    <row r="1" spans="1:5" s="8" customFormat="1" ht="30" x14ac:dyDescent="0.25">
      <c r="A1" s="1" t="s">
        <v>0</v>
      </c>
      <c r="B1" s="1" t="s">
        <v>3</v>
      </c>
      <c r="C1" s="15" t="s">
        <v>1</v>
      </c>
      <c r="D1" s="15" t="s">
        <v>274</v>
      </c>
      <c r="E1" s="34">
        <v>2022</v>
      </c>
    </row>
    <row r="2" spans="1:5" x14ac:dyDescent="0.25">
      <c r="A2" s="5" t="s">
        <v>2</v>
      </c>
      <c r="B2" s="5"/>
      <c r="C2" s="10"/>
      <c r="D2" s="10"/>
      <c r="E2" s="12"/>
    </row>
    <row r="3" spans="1:5" x14ac:dyDescent="0.25">
      <c r="A3" s="6" t="s">
        <v>9</v>
      </c>
      <c r="B3" s="2" t="s">
        <v>4</v>
      </c>
      <c r="C3" s="10">
        <v>692740</v>
      </c>
      <c r="D3" s="10"/>
      <c r="E3" s="11">
        <v>726572</v>
      </c>
    </row>
    <row r="4" spans="1:5" x14ac:dyDescent="0.25">
      <c r="A4" s="6" t="s">
        <v>10</v>
      </c>
      <c r="B4" s="2" t="s">
        <v>5</v>
      </c>
      <c r="C4" s="10">
        <v>1392331</v>
      </c>
      <c r="D4" s="10">
        <v>896200</v>
      </c>
      <c r="E4" s="11">
        <v>3146485</v>
      </c>
    </row>
    <row r="5" spans="1:5" x14ac:dyDescent="0.25">
      <c r="A5" s="9" t="s">
        <v>11</v>
      </c>
      <c r="B5" s="14" t="s">
        <v>12</v>
      </c>
      <c r="C5" s="10">
        <v>0</v>
      </c>
      <c r="D5" s="10"/>
      <c r="E5" s="11">
        <v>0</v>
      </c>
    </row>
    <row r="6" spans="1:5" x14ac:dyDescent="0.25">
      <c r="A6" s="9" t="s">
        <v>13</v>
      </c>
      <c r="B6" s="14" t="s">
        <v>14</v>
      </c>
      <c r="C6" s="10">
        <v>0</v>
      </c>
      <c r="D6" s="10"/>
      <c r="E6" s="11">
        <v>0</v>
      </c>
    </row>
    <row r="7" spans="1:5" ht="30" x14ac:dyDescent="0.25">
      <c r="A7" s="6" t="s">
        <v>15</v>
      </c>
      <c r="B7" s="2" t="s">
        <v>273</v>
      </c>
      <c r="C7" s="23">
        <v>150000</v>
      </c>
      <c r="D7" s="23">
        <v>92547</v>
      </c>
      <c r="E7" s="23">
        <v>300000</v>
      </c>
    </row>
    <row r="8" spans="1:5" ht="30" x14ac:dyDescent="0.25">
      <c r="A8" s="6" t="s">
        <v>16</v>
      </c>
      <c r="B8" s="2" t="s">
        <v>17</v>
      </c>
      <c r="C8" s="23">
        <v>40000</v>
      </c>
      <c r="D8" s="23">
        <v>32452</v>
      </c>
      <c r="E8" s="23">
        <v>40000</v>
      </c>
    </row>
    <row r="9" spans="1:5" x14ac:dyDescent="0.25">
      <c r="A9" s="6" t="s">
        <v>18</v>
      </c>
      <c r="B9" s="2" t="s">
        <v>19</v>
      </c>
      <c r="C9" s="10">
        <v>0</v>
      </c>
      <c r="D9" s="10"/>
      <c r="E9" s="11">
        <v>0</v>
      </c>
    </row>
    <row r="10" spans="1:5" x14ac:dyDescent="0.25">
      <c r="A10" s="6" t="s">
        <v>20</v>
      </c>
      <c r="B10" s="2" t="s">
        <v>21</v>
      </c>
      <c r="C10" s="10">
        <v>0</v>
      </c>
      <c r="D10" s="10"/>
      <c r="E10" s="11">
        <v>0</v>
      </c>
    </row>
    <row r="11" spans="1:5" x14ac:dyDescent="0.25">
      <c r="A11" s="6" t="s">
        <v>22</v>
      </c>
      <c r="B11" s="2" t="s">
        <v>23</v>
      </c>
      <c r="C11" s="10">
        <v>0</v>
      </c>
      <c r="D11" s="10"/>
      <c r="E11" s="11">
        <v>0</v>
      </c>
    </row>
    <row r="12" spans="1:5" x14ac:dyDescent="0.25">
      <c r="A12" s="6" t="s">
        <v>24</v>
      </c>
      <c r="B12" s="2" t="s">
        <v>26</v>
      </c>
      <c r="C12" s="10">
        <v>0</v>
      </c>
      <c r="D12" s="10"/>
      <c r="E12" s="11">
        <v>0</v>
      </c>
    </row>
    <row r="13" spans="1:5" x14ac:dyDescent="0.25">
      <c r="A13" s="6" t="s">
        <v>25</v>
      </c>
      <c r="B13" s="2" t="s">
        <v>27</v>
      </c>
      <c r="C13" s="10">
        <v>0</v>
      </c>
      <c r="D13" s="10"/>
      <c r="E13" s="11">
        <v>0</v>
      </c>
    </row>
    <row r="14" spans="1:5" x14ac:dyDescent="0.25">
      <c r="A14" s="6" t="s">
        <v>29</v>
      </c>
      <c r="B14" s="2" t="s">
        <v>28</v>
      </c>
      <c r="C14" s="10">
        <v>0</v>
      </c>
      <c r="D14" s="10"/>
      <c r="E14" s="11">
        <v>0</v>
      </c>
    </row>
    <row r="15" spans="1:5" ht="30" x14ac:dyDescent="0.25">
      <c r="A15" s="6" t="s">
        <v>30</v>
      </c>
      <c r="B15" s="7" t="s">
        <v>31</v>
      </c>
      <c r="C15" s="10">
        <v>0</v>
      </c>
      <c r="D15" s="10"/>
      <c r="E15" s="11">
        <v>0</v>
      </c>
    </row>
    <row r="16" spans="1:5" ht="30" x14ac:dyDescent="0.25">
      <c r="A16" s="6" t="s">
        <v>33</v>
      </c>
      <c r="B16" s="2" t="s">
        <v>32</v>
      </c>
      <c r="C16" s="10">
        <v>0</v>
      </c>
      <c r="D16" s="10"/>
      <c r="E16" s="11">
        <v>0</v>
      </c>
    </row>
    <row r="17" spans="1:5" x14ac:dyDescent="0.25">
      <c r="A17" s="6" t="s">
        <v>34</v>
      </c>
      <c r="B17" s="2" t="s">
        <v>35</v>
      </c>
      <c r="C17" s="10">
        <v>8000</v>
      </c>
      <c r="D17" s="10">
        <v>7439</v>
      </c>
      <c r="E17" s="11">
        <v>16000</v>
      </c>
    </row>
    <row r="18" spans="1:5" x14ac:dyDescent="0.25">
      <c r="A18" s="6" t="s">
        <v>36</v>
      </c>
      <c r="B18" s="2" t="s">
        <v>37</v>
      </c>
      <c r="C18" s="10">
        <v>100</v>
      </c>
      <c r="D18" s="10">
        <v>35</v>
      </c>
      <c r="E18" s="11">
        <v>200</v>
      </c>
    </row>
    <row r="19" spans="1:5" x14ac:dyDescent="0.25">
      <c r="A19" s="6" t="s">
        <v>38</v>
      </c>
      <c r="B19" s="2" t="s">
        <v>6</v>
      </c>
      <c r="C19" s="10">
        <v>0</v>
      </c>
      <c r="D19" s="10"/>
      <c r="E19" s="11">
        <v>0</v>
      </c>
    </row>
    <row r="20" spans="1:5" x14ac:dyDescent="0.25">
      <c r="A20" s="6" t="s">
        <v>39</v>
      </c>
      <c r="B20" s="2" t="s">
        <v>40</v>
      </c>
      <c r="C20" s="10">
        <v>20000</v>
      </c>
      <c r="D20" s="10">
        <v>11917</v>
      </c>
      <c r="E20" s="11">
        <v>20000</v>
      </c>
    </row>
    <row r="21" spans="1:5" x14ac:dyDescent="0.25">
      <c r="A21" s="6" t="s">
        <v>41</v>
      </c>
      <c r="B21" s="30" t="s">
        <v>262</v>
      </c>
      <c r="C21" s="10">
        <v>0</v>
      </c>
      <c r="D21" s="10"/>
      <c r="E21" s="11">
        <v>215800</v>
      </c>
    </row>
    <row r="22" spans="1:5" x14ac:dyDescent="0.25">
      <c r="A22" s="31" t="s">
        <v>255</v>
      </c>
      <c r="B22" s="3" t="s">
        <v>256</v>
      </c>
      <c r="C22" s="10">
        <v>0</v>
      </c>
      <c r="D22" s="10"/>
      <c r="E22" s="11">
        <v>68250</v>
      </c>
    </row>
    <row r="23" spans="1:5" x14ac:dyDescent="0.25">
      <c r="A23" s="31" t="s">
        <v>243</v>
      </c>
      <c r="B23" s="32" t="s">
        <v>244</v>
      </c>
      <c r="C23" s="10">
        <v>0</v>
      </c>
      <c r="D23" s="10"/>
      <c r="E23" s="11">
        <v>63000</v>
      </c>
    </row>
    <row r="24" spans="1:5" x14ac:dyDescent="0.25">
      <c r="A24" s="31" t="s">
        <v>245</v>
      </c>
      <c r="B24" s="32" t="s">
        <v>246</v>
      </c>
      <c r="C24" s="10">
        <v>0</v>
      </c>
      <c r="D24" s="10"/>
      <c r="E24" s="11">
        <v>12500</v>
      </c>
    </row>
    <row r="25" spans="1:5" x14ac:dyDescent="0.25">
      <c r="A25" s="31" t="s">
        <v>249</v>
      </c>
      <c r="B25" s="32" t="s">
        <v>247</v>
      </c>
      <c r="C25" s="10">
        <v>0</v>
      </c>
      <c r="D25" s="10"/>
      <c r="E25" s="11">
        <v>458160</v>
      </c>
    </row>
    <row r="26" spans="1:5" x14ac:dyDescent="0.25">
      <c r="A26" s="31" t="s">
        <v>250</v>
      </c>
      <c r="B26" s="32" t="s">
        <v>248</v>
      </c>
      <c r="C26" s="10">
        <v>0</v>
      </c>
      <c r="D26" s="10"/>
      <c r="E26" s="11">
        <v>539500</v>
      </c>
    </row>
    <row r="27" spans="1:5" x14ac:dyDescent="0.25">
      <c r="A27" s="31" t="s">
        <v>251</v>
      </c>
      <c r="B27" s="32" t="s">
        <v>252</v>
      </c>
      <c r="C27" s="10"/>
      <c r="D27" s="10"/>
      <c r="E27" s="11">
        <v>13000</v>
      </c>
    </row>
    <row r="28" spans="1:5" x14ac:dyDescent="0.25">
      <c r="A28" s="31" t="s">
        <v>253</v>
      </c>
      <c r="B28" s="3" t="s">
        <v>263</v>
      </c>
      <c r="C28" s="10"/>
      <c r="D28" s="10"/>
      <c r="E28" s="11">
        <v>16660</v>
      </c>
    </row>
    <row r="29" spans="1:5" x14ac:dyDescent="0.25">
      <c r="A29" s="6" t="s">
        <v>42</v>
      </c>
      <c r="B29" s="2" t="s">
        <v>43</v>
      </c>
      <c r="C29" s="10">
        <v>0</v>
      </c>
      <c r="D29" s="10"/>
      <c r="E29" s="11">
        <v>0</v>
      </c>
    </row>
    <row r="30" spans="1:5" x14ac:dyDescent="0.25">
      <c r="A30" s="6" t="s">
        <v>44</v>
      </c>
      <c r="B30" s="2" t="s">
        <v>45</v>
      </c>
      <c r="C30" s="10">
        <v>0</v>
      </c>
      <c r="D30" s="10"/>
      <c r="E30" s="11">
        <v>5000</v>
      </c>
    </row>
    <row r="31" spans="1:5" ht="30" x14ac:dyDescent="0.25">
      <c r="A31" s="6" t="s">
        <v>46</v>
      </c>
      <c r="B31" s="2" t="s">
        <v>47</v>
      </c>
      <c r="C31" s="10">
        <v>0</v>
      </c>
      <c r="D31" s="10"/>
      <c r="E31" s="11">
        <v>0</v>
      </c>
    </row>
    <row r="32" spans="1:5" x14ac:dyDescent="0.25">
      <c r="A32" s="6" t="s">
        <v>48</v>
      </c>
      <c r="B32" s="2" t="s">
        <v>49</v>
      </c>
      <c r="C32" s="10">
        <v>0</v>
      </c>
      <c r="D32" s="10"/>
      <c r="E32" s="11">
        <v>0</v>
      </c>
    </row>
    <row r="33" spans="1:5" x14ac:dyDescent="0.25">
      <c r="A33" s="6" t="s">
        <v>50</v>
      </c>
      <c r="B33" s="2" t="s">
        <v>7</v>
      </c>
      <c r="C33" s="10">
        <v>0</v>
      </c>
      <c r="D33" s="10"/>
      <c r="E33" s="11">
        <v>0</v>
      </c>
    </row>
    <row r="34" spans="1:5" x14ac:dyDescent="0.25">
      <c r="A34" s="6" t="s">
        <v>51</v>
      </c>
      <c r="B34" s="2" t="s">
        <v>52</v>
      </c>
      <c r="C34" s="10">
        <v>200</v>
      </c>
      <c r="D34" s="10">
        <v>869</v>
      </c>
      <c r="E34" s="11">
        <v>1000</v>
      </c>
    </row>
    <row r="35" spans="1:5" x14ac:dyDescent="0.25">
      <c r="A35" s="6" t="s">
        <v>53</v>
      </c>
      <c r="B35" s="2" t="s">
        <v>54</v>
      </c>
      <c r="C35" s="10">
        <v>2000</v>
      </c>
      <c r="D35" s="10">
        <v>1988</v>
      </c>
      <c r="E35" s="11">
        <v>2000</v>
      </c>
    </row>
    <row r="36" spans="1:5" x14ac:dyDescent="0.25">
      <c r="A36" s="6" t="s">
        <v>55</v>
      </c>
      <c r="B36" s="2" t="s">
        <v>56</v>
      </c>
      <c r="C36" s="10">
        <v>0</v>
      </c>
      <c r="D36" s="10"/>
      <c r="E36" s="11">
        <v>0</v>
      </c>
    </row>
    <row r="37" spans="1:5" x14ac:dyDescent="0.25">
      <c r="A37" s="6" t="s">
        <v>57</v>
      </c>
      <c r="B37" s="2" t="s">
        <v>56</v>
      </c>
      <c r="C37" s="10">
        <v>0</v>
      </c>
      <c r="D37" s="10"/>
      <c r="E37" s="11">
        <v>0</v>
      </c>
    </row>
    <row r="38" spans="1:5" x14ac:dyDescent="0.25">
      <c r="A38" s="74" t="s">
        <v>282</v>
      </c>
      <c r="B38" s="2" t="s">
        <v>241</v>
      </c>
      <c r="C38" s="10"/>
      <c r="D38" s="10"/>
      <c r="E38" s="11">
        <v>5000000</v>
      </c>
    </row>
    <row r="39" spans="1:5" x14ac:dyDescent="0.25">
      <c r="A39" s="6" t="s">
        <v>58</v>
      </c>
      <c r="B39" s="2" t="s">
        <v>8</v>
      </c>
      <c r="C39" s="10">
        <v>0</v>
      </c>
      <c r="D39" s="10"/>
      <c r="E39" s="11">
        <v>0</v>
      </c>
    </row>
    <row r="40" spans="1:5" x14ac:dyDescent="0.25">
      <c r="A40" s="6"/>
      <c r="B40" s="2"/>
      <c r="C40" s="10"/>
      <c r="D40" s="10"/>
      <c r="E40" s="10"/>
    </row>
    <row r="41" spans="1:5" x14ac:dyDescent="0.25">
      <c r="A41" s="6"/>
      <c r="B41" s="24" t="s">
        <v>208</v>
      </c>
      <c r="C41" s="23">
        <f>SUM(C8,C7)</f>
        <v>190000</v>
      </c>
      <c r="D41" s="23"/>
      <c r="E41" s="23">
        <f t="shared" ref="E41" si="0">SUM(E7:E8)</f>
        <v>340000</v>
      </c>
    </row>
    <row r="42" spans="1:5" ht="30" x14ac:dyDescent="0.25">
      <c r="A42" s="6"/>
      <c r="B42" s="18" t="s">
        <v>242</v>
      </c>
      <c r="C42" s="10">
        <f>C43-C3</f>
        <v>1612631</v>
      </c>
      <c r="D42" s="10"/>
      <c r="E42" s="12">
        <f t="shared" ref="E42" si="1">SUM(E4:E37,E39,E40)</f>
        <v>4917555</v>
      </c>
    </row>
    <row r="43" spans="1:5" x14ac:dyDescent="0.25">
      <c r="A43" s="6"/>
      <c r="B43" s="20" t="s">
        <v>59</v>
      </c>
      <c r="C43" s="21">
        <f>SUM(C3:C39)</f>
        <v>2305371</v>
      </c>
      <c r="D43" s="21"/>
      <c r="E43" s="21">
        <f t="shared" ref="E43" si="2">SUM(E3:E40)</f>
        <v>10644127</v>
      </c>
    </row>
  </sheetData>
  <printOptions horizontalCentered="1"/>
  <pageMargins left="0.25" right="0.25" top="0.75" bottom="0.75" header="0.3" footer="0.3"/>
  <pageSetup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2156B-344B-4038-B905-0C370200C8F0}">
  <sheetPr>
    <tabColor rgb="FF00B050"/>
  </sheetPr>
  <dimension ref="A1:E126"/>
  <sheetViews>
    <sheetView topLeftCell="A58" workbookViewId="0">
      <selection activeCell="J117" sqref="J117"/>
    </sheetView>
  </sheetViews>
  <sheetFormatPr defaultColWidth="9.140625" defaultRowHeight="15" x14ac:dyDescent="0.25"/>
  <cols>
    <col min="1" max="1" width="15.42578125" style="36" customWidth="1"/>
    <col min="2" max="2" width="37.85546875" style="17" customWidth="1"/>
    <col min="3" max="4" width="11.42578125" style="67" customWidth="1"/>
    <col min="5" max="5" width="12.42578125" style="68" customWidth="1"/>
    <col min="6" max="16384" width="9.140625" style="36"/>
  </cols>
  <sheetData>
    <row r="1" spans="1:5" ht="30" x14ac:dyDescent="0.25">
      <c r="A1" s="1" t="s">
        <v>0</v>
      </c>
      <c r="B1" s="1" t="s">
        <v>3</v>
      </c>
      <c r="C1" s="29" t="s">
        <v>1</v>
      </c>
      <c r="D1" s="15" t="s">
        <v>274</v>
      </c>
      <c r="E1" s="69" t="s">
        <v>254</v>
      </c>
    </row>
    <row r="2" spans="1:5" ht="30" x14ac:dyDescent="0.25">
      <c r="A2" s="37" t="s">
        <v>61</v>
      </c>
      <c r="B2" s="16"/>
      <c r="C2" s="38"/>
      <c r="D2" s="38"/>
      <c r="E2" s="45"/>
    </row>
    <row r="3" spans="1:5" x14ac:dyDescent="0.25">
      <c r="A3" s="40" t="s">
        <v>60</v>
      </c>
      <c r="B3" s="2" t="s">
        <v>62</v>
      </c>
      <c r="C3" s="38">
        <v>726572</v>
      </c>
      <c r="D3" s="38"/>
      <c r="E3" s="72">
        <v>1062725</v>
      </c>
    </row>
    <row r="4" spans="1:5" x14ac:dyDescent="0.25">
      <c r="A4" s="40"/>
      <c r="B4" s="19" t="s">
        <v>224</v>
      </c>
      <c r="C4" s="41">
        <f t="shared" ref="C4:E4" si="0">SUM(C3)</f>
        <v>726572</v>
      </c>
      <c r="D4" s="41"/>
      <c r="E4" s="73">
        <f t="shared" si="0"/>
        <v>1062725</v>
      </c>
    </row>
    <row r="5" spans="1:5" x14ac:dyDescent="0.25">
      <c r="A5" s="40"/>
      <c r="B5" s="2"/>
      <c r="C5" s="38"/>
      <c r="D5" s="38"/>
      <c r="E5" s="72"/>
    </row>
    <row r="6" spans="1:5" x14ac:dyDescent="0.25">
      <c r="A6" s="40" t="s">
        <v>63</v>
      </c>
      <c r="B6" s="2" t="s">
        <v>64</v>
      </c>
      <c r="C6" s="38">
        <v>0</v>
      </c>
      <c r="D6" s="38"/>
      <c r="E6" s="72">
        <v>0</v>
      </c>
    </row>
    <row r="7" spans="1:5" x14ac:dyDescent="0.25">
      <c r="A7" s="40" t="s">
        <v>65</v>
      </c>
      <c r="B7" s="2" t="s">
        <v>278</v>
      </c>
      <c r="C7" s="38">
        <v>53000</v>
      </c>
      <c r="D7" s="38">
        <v>3450</v>
      </c>
      <c r="E7" s="72">
        <v>234000</v>
      </c>
    </row>
    <row r="8" spans="1:5" x14ac:dyDescent="0.25">
      <c r="A8" s="40" t="s">
        <v>66</v>
      </c>
      <c r="B8" s="2" t="s">
        <v>67</v>
      </c>
      <c r="C8" s="38">
        <v>15000</v>
      </c>
      <c r="D8" s="38">
        <v>4480</v>
      </c>
      <c r="E8" s="72">
        <v>15000</v>
      </c>
    </row>
    <row r="9" spans="1:5" x14ac:dyDescent="0.25">
      <c r="A9" s="40" t="s">
        <v>68</v>
      </c>
      <c r="B9" s="2" t="s">
        <v>69</v>
      </c>
      <c r="C9" s="38">
        <v>50000</v>
      </c>
      <c r="D9" s="38">
        <v>64067</v>
      </c>
      <c r="E9" s="72">
        <v>60000</v>
      </c>
    </row>
    <row r="10" spans="1:5" x14ac:dyDescent="0.25">
      <c r="A10" s="43" t="s">
        <v>227</v>
      </c>
      <c r="B10" s="2" t="s">
        <v>265</v>
      </c>
      <c r="C10" s="38"/>
      <c r="D10" s="38"/>
      <c r="E10" s="72">
        <v>41000</v>
      </c>
    </row>
    <row r="11" spans="1:5" x14ac:dyDescent="0.25">
      <c r="A11" s="71" t="s">
        <v>70</v>
      </c>
      <c r="B11" s="70" t="s">
        <v>71</v>
      </c>
      <c r="C11" s="38">
        <v>0</v>
      </c>
      <c r="D11" s="38"/>
      <c r="E11" s="72">
        <v>0</v>
      </c>
    </row>
    <row r="12" spans="1:5" x14ac:dyDescent="0.25">
      <c r="A12" s="71" t="s">
        <v>73</v>
      </c>
      <c r="B12" s="70" t="s">
        <v>72</v>
      </c>
      <c r="C12" s="38">
        <v>0</v>
      </c>
      <c r="D12" s="38"/>
      <c r="E12" s="72">
        <v>0</v>
      </c>
    </row>
    <row r="13" spans="1:5" ht="30" x14ac:dyDescent="0.25">
      <c r="A13" s="71" t="s">
        <v>75</v>
      </c>
      <c r="B13" s="70" t="s">
        <v>74</v>
      </c>
      <c r="C13" s="38">
        <v>0</v>
      </c>
      <c r="D13" s="38"/>
      <c r="E13" s="72">
        <v>0</v>
      </c>
    </row>
    <row r="14" spans="1:5" x14ac:dyDescent="0.25">
      <c r="A14" s="71" t="s">
        <v>76</v>
      </c>
      <c r="B14" s="70" t="s">
        <v>77</v>
      </c>
      <c r="C14" s="38">
        <v>0</v>
      </c>
      <c r="D14" s="38"/>
      <c r="E14" s="72">
        <v>0</v>
      </c>
    </row>
    <row r="15" spans="1:5" x14ac:dyDescent="0.25">
      <c r="A15" s="71" t="s">
        <v>78</v>
      </c>
      <c r="B15" s="70" t="s">
        <v>79</v>
      </c>
      <c r="C15" s="38">
        <v>0</v>
      </c>
      <c r="D15" s="38"/>
      <c r="E15" s="72">
        <v>0</v>
      </c>
    </row>
    <row r="16" spans="1:5" ht="30" x14ac:dyDescent="0.25">
      <c r="A16" s="40" t="s">
        <v>81</v>
      </c>
      <c r="B16" s="2" t="s">
        <v>80</v>
      </c>
      <c r="C16" s="38">
        <v>0</v>
      </c>
      <c r="D16" s="38"/>
      <c r="E16" s="72">
        <v>0</v>
      </c>
    </row>
    <row r="17" spans="1:5" x14ac:dyDescent="0.25">
      <c r="A17" s="40" t="s">
        <v>82</v>
      </c>
      <c r="B17" s="2" t="s">
        <v>95</v>
      </c>
      <c r="C17" s="38">
        <v>0</v>
      </c>
      <c r="D17" s="38"/>
      <c r="E17" s="72">
        <v>0</v>
      </c>
    </row>
    <row r="18" spans="1:5" ht="30" x14ac:dyDescent="0.25">
      <c r="A18" s="40" t="s">
        <v>83</v>
      </c>
      <c r="B18" s="2" t="s">
        <v>94</v>
      </c>
      <c r="C18" s="38">
        <v>0</v>
      </c>
      <c r="D18" s="38"/>
      <c r="E18" s="72">
        <v>0</v>
      </c>
    </row>
    <row r="19" spans="1:5" x14ac:dyDescent="0.25">
      <c r="A19" s="40" t="s">
        <v>84</v>
      </c>
      <c r="B19" s="2" t="s">
        <v>93</v>
      </c>
      <c r="C19" s="38">
        <v>0</v>
      </c>
      <c r="D19" s="38"/>
      <c r="E19" s="72">
        <v>0</v>
      </c>
    </row>
    <row r="20" spans="1:5" x14ac:dyDescent="0.25">
      <c r="A20" s="40" t="s">
        <v>85</v>
      </c>
      <c r="B20" s="2" t="s">
        <v>92</v>
      </c>
      <c r="C20" s="38">
        <v>0</v>
      </c>
      <c r="D20" s="38"/>
      <c r="E20" s="72">
        <v>0</v>
      </c>
    </row>
    <row r="21" spans="1:5" ht="30" x14ac:dyDescent="0.25">
      <c r="A21" s="40" t="s">
        <v>86</v>
      </c>
      <c r="B21" s="2" t="s">
        <v>91</v>
      </c>
      <c r="C21" s="38">
        <v>0</v>
      </c>
      <c r="D21" s="38"/>
      <c r="E21" s="72"/>
    </row>
    <row r="22" spans="1:5" ht="30" x14ac:dyDescent="0.25">
      <c r="A22" s="40" t="s">
        <v>87</v>
      </c>
      <c r="B22" s="2" t="s">
        <v>90</v>
      </c>
      <c r="C22" s="38">
        <v>0</v>
      </c>
      <c r="D22" s="38"/>
      <c r="E22" s="72">
        <v>0</v>
      </c>
    </row>
    <row r="23" spans="1:5" ht="30" x14ac:dyDescent="0.25">
      <c r="A23" s="40" t="s">
        <v>88</v>
      </c>
      <c r="B23" s="2" t="s">
        <v>89</v>
      </c>
      <c r="C23" s="38">
        <v>0</v>
      </c>
      <c r="D23" s="38"/>
      <c r="E23" s="72">
        <v>0</v>
      </c>
    </row>
    <row r="24" spans="1:5" ht="30" x14ac:dyDescent="0.25">
      <c r="A24" s="43" t="s">
        <v>217</v>
      </c>
      <c r="B24" s="2" t="s">
        <v>264</v>
      </c>
      <c r="C24" s="38">
        <v>0</v>
      </c>
      <c r="D24" s="38"/>
      <c r="E24" s="72">
        <v>75000</v>
      </c>
    </row>
    <row r="25" spans="1:5" x14ac:dyDescent="0.25">
      <c r="A25" s="43" t="s">
        <v>218</v>
      </c>
      <c r="B25" s="2" t="s">
        <v>216</v>
      </c>
      <c r="C25" s="44">
        <v>0</v>
      </c>
      <c r="D25" s="44"/>
      <c r="E25" s="72">
        <v>128280</v>
      </c>
    </row>
    <row r="26" spans="1:5" x14ac:dyDescent="0.25">
      <c r="A26" s="43" t="s">
        <v>219</v>
      </c>
      <c r="B26" s="2" t="s">
        <v>220</v>
      </c>
      <c r="C26" s="44">
        <v>0</v>
      </c>
      <c r="D26" s="44"/>
      <c r="E26" s="72">
        <v>238200</v>
      </c>
    </row>
    <row r="27" spans="1:5" x14ac:dyDescent="0.25">
      <c r="A27" s="43" t="s">
        <v>221</v>
      </c>
      <c r="B27" s="2" t="s">
        <v>231</v>
      </c>
      <c r="C27" s="44">
        <v>0</v>
      </c>
      <c r="D27" s="44"/>
      <c r="E27" s="72">
        <v>201600</v>
      </c>
    </row>
    <row r="28" spans="1:5" x14ac:dyDescent="0.25">
      <c r="A28" s="43" t="s">
        <v>222</v>
      </c>
      <c r="B28" s="2" t="s">
        <v>223</v>
      </c>
      <c r="C28" s="44">
        <v>0</v>
      </c>
      <c r="D28" s="44"/>
      <c r="E28" s="72">
        <v>22825</v>
      </c>
    </row>
    <row r="29" spans="1:5" x14ac:dyDescent="0.25">
      <c r="A29" s="43" t="s">
        <v>260</v>
      </c>
      <c r="B29" s="2" t="s">
        <v>261</v>
      </c>
      <c r="C29" s="44">
        <v>0</v>
      </c>
      <c r="D29" s="44"/>
      <c r="E29" s="72">
        <v>60000</v>
      </c>
    </row>
    <row r="30" spans="1:5" x14ac:dyDescent="0.25">
      <c r="A30" s="43" t="s">
        <v>269</v>
      </c>
      <c r="B30" s="2" t="s">
        <v>270</v>
      </c>
      <c r="C30" s="38">
        <v>0</v>
      </c>
      <c r="D30" s="38"/>
      <c r="E30" s="72">
        <v>45800</v>
      </c>
    </row>
    <row r="31" spans="1:5" x14ac:dyDescent="0.25">
      <c r="A31" s="43" t="s">
        <v>272</v>
      </c>
      <c r="B31" s="2" t="s">
        <v>271</v>
      </c>
      <c r="C31" s="38"/>
      <c r="D31" s="38"/>
      <c r="E31" s="72">
        <v>75000</v>
      </c>
    </row>
    <row r="32" spans="1:5" x14ac:dyDescent="0.25">
      <c r="A32" s="40"/>
      <c r="B32" s="19" t="s">
        <v>96</v>
      </c>
      <c r="C32" s="46">
        <f>SUM(C6:C31)</f>
        <v>118000</v>
      </c>
      <c r="D32" s="46"/>
      <c r="E32" s="73">
        <f>SUM(E6:E31)</f>
        <v>1196705</v>
      </c>
    </row>
    <row r="33" spans="1:5" x14ac:dyDescent="0.25">
      <c r="A33" s="40"/>
      <c r="B33" s="2"/>
      <c r="C33" s="44"/>
      <c r="D33" s="44"/>
      <c r="E33" s="72"/>
    </row>
    <row r="34" spans="1:5" x14ac:dyDescent="0.25">
      <c r="A34" s="40" t="s">
        <v>97</v>
      </c>
      <c r="B34" s="2" t="s">
        <v>239</v>
      </c>
      <c r="C34" s="44">
        <v>14000</v>
      </c>
      <c r="D34" s="44">
        <v>5177</v>
      </c>
      <c r="E34" s="72">
        <f t="shared" ref="E34" si="1">SUM(E32*0.08)</f>
        <v>95736.400000000009</v>
      </c>
    </row>
    <row r="35" spans="1:5" x14ac:dyDescent="0.25">
      <c r="A35" s="40" t="s">
        <v>98</v>
      </c>
      <c r="B35" s="2" t="s">
        <v>99</v>
      </c>
      <c r="C35" s="44">
        <v>450</v>
      </c>
      <c r="D35" s="44">
        <v>308</v>
      </c>
      <c r="E35" s="72">
        <v>5500</v>
      </c>
    </row>
    <row r="36" spans="1:5" x14ac:dyDescent="0.25">
      <c r="A36" s="40" t="s">
        <v>100</v>
      </c>
      <c r="B36" s="2" t="s">
        <v>236</v>
      </c>
      <c r="C36" s="44">
        <v>22000</v>
      </c>
      <c r="D36" s="44">
        <v>18785</v>
      </c>
      <c r="E36" s="72">
        <v>410400</v>
      </c>
    </row>
    <row r="37" spans="1:5" x14ac:dyDescent="0.25">
      <c r="A37" s="40" t="s">
        <v>102</v>
      </c>
      <c r="B37" s="2" t="s">
        <v>101</v>
      </c>
      <c r="C37" s="44">
        <v>125</v>
      </c>
      <c r="D37" s="44">
        <v>96</v>
      </c>
      <c r="E37" s="72">
        <v>1280</v>
      </c>
    </row>
    <row r="38" spans="1:5" x14ac:dyDescent="0.25">
      <c r="A38" s="43" t="s">
        <v>237</v>
      </c>
      <c r="B38" s="2" t="s">
        <v>238</v>
      </c>
      <c r="C38" s="44">
        <v>0</v>
      </c>
      <c r="D38" s="44"/>
      <c r="E38" s="72">
        <f t="shared" ref="E38" si="2">SUM(E32*0.1)</f>
        <v>119670.5</v>
      </c>
    </row>
    <row r="39" spans="1:5" x14ac:dyDescent="0.25">
      <c r="A39" s="40"/>
      <c r="B39" s="19" t="s">
        <v>103</v>
      </c>
      <c r="C39" s="41">
        <f>SUM(C34:C38)</f>
        <v>36575</v>
      </c>
      <c r="D39" s="41"/>
      <c r="E39" s="73">
        <f t="shared" ref="E39" si="3">SUM(E34:E38)</f>
        <v>632586.9</v>
      </c>
    </row>
    <row r="40" spans="1:5" x14ac:dyDescent="0.25">
      <c r="A40" s="40"/>
      <c r="B40" s="2"/>
      <c r="C40" s="44"/>
      <c r="D40" s="44"/>
      <c r="E40" s="72"/>
    </row>
    <row r="41" spans="1:5" x14ac:dyDescent="0.25">
      <c r="A41" s="40" t="s">
        <v>104</v>
      </c>
      <c r="B41" s="2" t="s">
        <v>110</v>
      </c>
      <c r="C41" s="44">
        <v>0</v>
      </c>
      <c r="D41" s="44"/>
      <c r="E41" s="72">
        <v>13300</v>
      </c>
    </row>
    <row r="42" spans="1:5" x14ac:dyDescent="0.25">
      <c r="A42" s="40" t="s">
        <v>105</v>
      </c>
      <c r="B42" s="2" t="s">
        <v>111</v>
      </c>
      <c r="C42" s="44">
        <v>0</v>
      </c>
      <c r="D42" s="44"/>
      <c r="E42" s="72">
        <v>0</v>
      </c>
    </row>
    <row r="43" spans="1:5" x14ac:dyDescent="0.25">
      <c r="A43" s="40" t="s">
        <v>106</v>
      </c>
      <c r="B43" s="2" t="s">
        <v>112</v>
      </c>
      <c r="C43" s="44">
        <v>0</v>
      </c>
      <c r="D43" s="44"/>
      <c r="E43" s="72">
        <v>0</v>
      </c>
    </row>
    <row r="44" spans="1:5" x14ac:dyDescent="0.25">
      <c r="A44" s="40" t="s">
        <v>107</v>
      </c>
      <c r="B44" s="2" t="s">
        <v>113</v>
      </c>
      <c r="C44" s="44">
        <v>0</v>
      </c>
      <c r="D44" s="44"/>
      <c r="E44" s="72">
        <v>0</v>
      </c>
    </row>
    <row r="45" spans="1:5" x14ac:dyDescent="0.25">
      <c r="A45" s="40" t="s">
        <v>108</v>
      </c>
      <c r="B45" s="2" t="s">
        <v>114</v>
      </c>
      <c r="C45" s="44">
        <v>3500</v>
      </c>
      <c r="D45" s="44">
        <v>4326</v>
      </c>
      <c r="E45" s="72">
        <v>6000</v>
      </c>
    </row>
    <row r="46" spans="1:5" x14ac:dyDescent="0.25">
      <c r="A46" s="43" t="s">
        <v>230</v>
      </c>
      <c r="B46" s="2" t="s">
        <v>275</v>
      </c>
      <c r="C46" s="38"/>
      <c r="D46" s="38"/>
      <c r="E46" s="72">
        <v>16700</v>
      </c>
    </row>
    <row r="47" spans="1:5" x14ac:dyDescent="0.25">
      <c r="A47" s="43" t="s">
        <v>233</v>
      </c>
      <c r="B47" s="2" t="s">
        <v>232</v>
      </c>
      <c r="C47" s="38"/>
      <c r="D47" s="38"/>
      <c r="E47" s="72">
        <v>9370</v>
      </c>
    </row>
    <row r="48" spans="1:5" x14ac:dyDescent="0.25">
      <c r="A48" s="43" t="s">
        <v>234</v>
      </c>
      <c r="B48" s="2" t="s">
        <v>225</v>
      </c>
      <c r="C48" s="38"/>
      <c r="D48" s="38"/>
      <c r="E48" s="72">
        <v>87500</v>
      </c>
    </row>
    <row r="49" spans="1:5" x14ac:dyDescent="0.25">
      <c r="A49" s="43" t="s">
        <v>235</v>
      </c>
      <c r="B49" s="2" t="s">
        <v>226</v>
      </c>
      <c r="C49" s="38"/>
      <c r="D49" s="38"/>
      <c r="E49" s="72">
        <v>13280</v>
      </c>
    </row>
    <row r="50" spans="1:5" x14ac:dyDescent="0.25">
      <c r="A50" s="40" t="s">
        <v>109</v>
      </c>
      <c r="B50" s="2" t="s">
        <v>207</v>
      </c>
      <c r="C50" s="48">
        <v>6000</v>
      </c>
      <c r="D50" s="48">
        <v>7787</v>
      </c>
      <c r="E50" s="49">
        <v>0</v>
      </c>
    </row>
    <row r="51" spans="1:5" x14ac:dyDescent="0.25">
      <c r="A51" s="40" t="s">
        <v>116</v>
      </c>
      <c r="B51" s="2" t="s">
        <v>118</v>
      </c>
      <c r="C51" s="38">
        <v>1500</v>
      </c>
      <c r="D51" s="38"/>
      <c r="E51" s="72">
        <v>6000</v>
      </c>
    </row>
    <row r="52" spans="1:5" x14ac:dyDescent="0.25">
      <c r="A52" s="40" t="s">
        <v>117</v>
      </c>
      <c r="B52" s="2" t="s">
        <v>119</v>
      </c>
      <c r="C52" s="38">
        <v>10000</v>
      </c>
      <c r="D52" s="38">
        <v>5053</v>
      </c>
      <c r="E52" s="72">
        <v>80000</v>
      </c>
    </row>
    <row r="53" spans="1:5" x14ac:dyDescent="0.25">
      <c r="A53" s="40"/>
      <c r="B53" s="19" t="s">
        <v>115</v>
      </c>
      <c r="C53" s="42">
        <f>SUM(C41:C52)</f>
        <v>21000</v>
      </c>
      <c r="D53" s="42"/>
      <c r="E53" s="73">
        <f t="shared" ref="E53" si="4">SUM(E41:E52)</f>
        <v>232150</v>
      </c>
    </row>
    <row r="54" spans="1:5" x14ac:dyDescent="0.25">
      <c r="A54" s="40"/>
      <c r="B54" s="2"/>
      <c r="C54" s="38"/>
      <c r="D54" s="38"/>
      <c r="E54" s="72"/>
    </row>
    <row r="55" spans="1:5" x14ac:dyDescent="0.25">
      <c r="A55" s="40" t="s">
        <v>120</v>
      </c>
      <c r="B55" s="2" t="s">
        <v>121</v>
      </c>
      <c r="C55" s="38">
        <v>2000</v>
      </c>
      <c r="D55" s="38">
        <v>3523</v>
      </c>
      <c r="E55" s="72">
        <v>15000</v>
      </c>
    </row>
    <row r="56" spans="1:5" x14ac:dyDescent="0.25">
      <c r="A56" s="40" t="s">
        <v>123</v>
      </c>
      <c r="B56" s="2" t="s">
        <v>122</v>
      </c>
      <c r="C56" s="38">
        <v>25000</v>
      </c>
      <c r="D56" s="38">
        <v>8243</v>
      </c>
      <c r="E56" s="72">
        <v>20000</v>
      </c>
    </row>
    <row r="57" spans="1:5" x14ac:dyDescent="0.25">
      <c r="A57" s="40" t="s">
        <v>124</v>
      </c>
      <c r="B57" s="2" t="s">
        <v>125</v>
      </c>
      <c r="C57" s="38">
        <v>32000</v>
      </c>
      <c r="D57" s="38">
        <v>19796</v>
      </c>
      <c r="E57" s="72">
        <v>138000</v>
      </c>
    </row>
    <row r="58" spans="1:5" ht="31.5" customHeight="1" x14ac:dyDescent="0.25">
      <c r="A58" s="40" t="s">
        <v>127</v>
      </c>
      <c r="B58" s="2" t="s">
        <v>126</v>
      </c>
      <c r="C58" s="38">
        <v>0</v>
      </c>
      <c r="D58" s="38"/>
      <c r="E58" s="72">
        <v>16700</v>
      </c>
    </row>
    <row r="59" spans="1:5" x14ac:dyDescent="0.25">
      <c r="A59" s="40" t="s">
        <v>129</v>
      </c>
      <c r="B59" s="2" t="s">
        <v>128</v>
      </c>
      <c r="C59" s="38">
        <v>30000</v>
      </c>
      <c r="D59" s="38">
        <v>37981</v>
      </c>
      <c r="E59" s="72">
        <v>55000</v>
      </c>
    </row>
    <row r="60" spans="1:5" x14ac:dyDescent="0.25">
      <c r="A60" s="40" t="s">
        <v>130</v>
      </c>
      <c r="B60" s="2" t="s">
        <v>131</v>
      </c>
      <c r="C60" s="38">
        <v>20000</v>
      </c>
      <c r="D60" s="38">
        <v>21088</v>
      </c>
      <c r="E60" s="72">
        <v>25000</v>
      </c>
    </row>
    <row r="61" spans="1:5" ht="30" x14ac:dyDescent="0.25">
      <c r="A61" s="40" t="s">
        <v>132</v>
      </c>
      <c r="B61" s="2" t="s">
        <v>133</v>
      </c>
      <c r="C61" s="48">
        <v>142000</v>
      </c>
      <c r="D61" s="48">
        <v>84513</v>
      </c>
      <c r="E61" s="49">
        <v>300000</v>
      </c>
    </row>
    <row r="62" spans="1:5" x14ac:dyDescent="0.25">
      <c r="A62" s="40" t="s">
        <v>134</v>
      </c>
      <c r="B62" s="2" t="s">
        <v>135</v>
      </c>
      <c r="C62" s="48">
        <v>39000</v>
      </c>
      <c r="D62" s="48">
        <v>29118</v>
      </c>
      <c r="E62" s="49">
        <v>40000</v>
      </c>
    </row>
    <row r="63" spans="1:5" x14ac:dyDescent="0.25">
      <c r="A63" s="40" t="s">
        <v>136</v>
      </c>
      <c r="B63" s="2" t="s">
        <v>137</v>
      </c>
      <c r="C63" s="38">
        <v>500</v>
      </c>
      <c r="D63" s="38"/>
      <c r="E63" s="72">
        <v>500</v>
      </c>
    </row>
    <row r="64" spans="1:5" x14ac:dyDescent="0.25">
      <c r="A64" s="40"/>
      <c r="B64" s="19" t="s">
        <v>138</v>
      </c>
      <c r="C64" s="42">
        <f>SUM(C55:C63)</f>
        <v>290500</v>
      </c>
      <c r="D64" s="42"/>
      <c r="E64" s="73">
        <f>SUM(E55:E63)</f>
        <v>610200</v>
      </c>
    </row>
    <row r="65" spans="1:5" x14ac:dyDescent="0.25">
      <c r="A65" s="40"/>
      <c r="B65" s="2"/>
      <c r="C65" s="38"/>
      <c r="D65" s="38"/>
      <c r="E65" s="72"/>
    </row>
    <row r="66" spans="1:5" x14ac:dyDescent="0.25">
      <c r="A66" s="40" t="s">
        <v>139</v>
      </c>
      <c r="B66" s="2" t="s">
        <v>141</v>
      </c>
      <c r="C66" s="38">
        <v>334</v>
      </c>
      <c r="D66" s="38">
        <v>334</v>
      </c>
      <c r="E66" s="72">
        <v>4000</v>
      </c>
    </row>
    <row r="67" spans="1:5" x14ac:dyDescent="0.25">
      <c r="A67" s="40" t="s">
        <v>140</v>
      </c>
      <c r="B67" s="2" t="s">
        <v>142</v>
      </c>
      <c r="C67" s="38">
        <v>200</v>
      </c>
      <c r="D67" s="38">
        <v>7</v>
      </c>
      <c r="E67" s="72">
        <v>1000</v>
      </c>
    </row>
    <row r="68" spans="1:5" ht="30" x14ac:dyDescent="0.25">
      <c r="A68" s="40" t="s">
        <v>276</v>
      </c>
      <c r="B68" s="14" t="s">
        <v>277</v>
      </c>
      <c r="C68" s="48"/>
      <c r="D68" s="48">
        <v>112</v>
      </c>
      <c r="E68" s="49"/>
    </row>
    <row r="69" spans="1:5" x14ac:dyDescent="0.25">
      <c r="A69" s="40" t="s">
        <v>143</v>
      </c>
      <c r="B69" s="2" t="s">
        <v>147</v>
      </c>
      <c r="C69" s="38">
        <v>0</v>
      </c>
      <c r="D69" s="38">
        <v>348</v>
      </c>
      <c r="E69" s="72">
        <v>0</v>
      </c>
    </row>
    <row r="70" spans="1:5" x14ac:dyDescent="0.25">
      <c r="A70" s="40" t="s">
        <v>144</v>
      </c>
      <c r="B70" s="2" t="s">
        <v>148</v>
      </c>
      <c r="C70" s="38">
        <v>1000</v>
      </c>
      <c r="D70" s="38"/>
      <c r="E70" s="72">
        <v>5000</v>
      </c>
    </row>
    <row r="71" spans="1:5" x14ac:dyDescent="0.25">
      <c r="A71" s="40" t="s">
        <v>145</v>
      </c>
      <c r="B71" s="2" t="s">
        <v>149</v>
      </c>
      <c r="C71" s="48">
        <v>2000</v>
      </c>
      <c r="D71" s="48"/>
      <c r="E71" s="49">
        <v>0</v>
      </c>
    </row>
    <row r="72" spans="1:5" x14ac:dyDescent="0.25">
      <c r="A72" s="40" t="s">
        <v>146</v>
      </c>
      <c r="B72" s="2" t="s">
        <v>150</v>
      </c>
      <c r="C72" s="48">
        <v>1000</v>
      </c>
      <c r="D72" s="48"/>
      <c r="E72" s="49">
        <v>0</v>
      </c>
    </row>
    <row r="73" spans="1:5" x14ac:dyDescent="0.25">
      <c r="A73" s="40" t="s">
        <v>151</v>
      </c>
      <c r="B73" s="2" t="s">
        <v>153</v>
      </c>
      <c r="C73" s="38">
        <v>0</v>
      </c>
      <c r="D73" s="38"/>
      <c r="E73" s="72"/>
    </row>
    <row r="74" spans="1:5" x14ac:dyDescent="0.25">
      <c r="A74" s="40" t="s">
        <v>152</v>
      </c>
      <c r="B74" s="2" t="s">
        <v>154</v>
      </c>
      <c r="C74" s="38">
        <v>1250</v>
      </c>
      <c r="D74" s="38">
        <v>965</v>
      </c>
      <c r="E74" s="72">
        <v>3000</v>
      </c>
    </row>
    <row r="75" spans="1:5" x14ac:dyDescent="0.25">
      <c r="A75" s="43" t="s">
        <v>228</v>
      </c>
      <c r="B75" s="2" t="s">
        <v>229</v>
      </c>
      <c r="C75" s="38"/>
      <c r="D75" s="38"/>
      <c r="E75" s="72">
        <v>66000</v>
      </c>
    </row>
    <row r="76" spans="1:5" x14ac:dyDescent="0.25">
      <c r="A76" s="40"/>
      <c r="B76" s="19" t="s">
        <v>155</v>
      </c>
      <c r="C76" s="42">
        <f>SUM(C66:C74)</f>
        <v>5784</v>
      </c>
      <c r="D76" s="42"/>
      <c r="E76" s="73">
        <f t="shared" ref="E76" si="5">SUM(E66:E75)</f>
        <v>79000</v>
      </c>
    </row>
    <row r="77" spans="1:5" x14ac:dyDescent="0.25">
      <c r="A77" s="40"/>
      <c r="B77" s="2"/>
      <c r="C77" s="38"/>
      <c r="D77" s="38"/>
      <c r="E77" s="72"/>
    </row>
    <row r="78" spans="1:5" x14ac:dyDescent="0.25">
      <c r="A78" s="40" t="s">
        <v>156</v>
      </c>
      <c r="B78" s="2" t="s">
        <v>160</v>
      </c>
      <c r="C78" s="38">
        <v>0</v>
      </c>
      <c r="D78" s="38"/>
      <c r="E78" s="72">
        <v>0</v>
      </c>
    </row>
    <row r="79" spans="1:5" x14ac:dyDescent="0.25">
      <c r="A79" s="40" t="s">
        <v>157</v>
      </c>
      <c r="B79" s="2" t="s">
        <v>161</v>
      </c>
      <c r="C79" s="38">
        <v>4640</v>
      </c>
      <c r="D79" s="38">
        <v>3206</v>
      </c>
      <c r="E79" s="72">
        <v>28000</v>
      </c>
    </row>
    <row r="80" spans="1:5" x14ac:dyDescent="0.25">
      <c r="A80" s="40" t="s">
        <v>158</v>
      </c>
      <c r="B80" s="2" t="s">
        <v>162</v>
      </c>
      <c r="C80" s="38">
        <v>2040</v>
      </c>
      <c r="D80" s="38">
        <v>1249</v>
      </c>
      <c r="E80" s="72">
        <v>7000</v>
      </c>
    </row>
    <row r="81" spans="1:5" x14ac:dyDescent="0.25">
      <c r="A81" s="40" t="s">
        <v>159</v>
      </c>
      <c r="B81" s="2" t="s">
        <v>163</v>
      </c>
      <c r="C81" s="38"/>
      <c r="D81" s="38"/>
      <c r="E81" s="72">
        <v>0</v>
      </c>
    </row>
    <row r="82" spans="1:5" x14ac:dyDescent="0.25">
      <c r="A82" s="40"/>
      <c r="B82" s="19" t="s">
        <v>164</v>
      </c>
      <c r="C82" s="42">
        <f>SUM(C78:C81)</f>
        <v>6680</v>
      </c>
      <c r="D82" s="42"/>
      <c r="E82" s="73">
        <f t="shared" ref="E82" si="6">SUM(E78:E81)</f>
        <v>35000</v>
      </c>
    </row>
    <row r="83" spans="1:5" x14ac:dyDescent="0.25">
      <c r="A83" s="40"/>
      <c r="B83" s="2"/>
      <c r="C83" s="38"/>
      <c r="D83" s="38"/>
      <c r="E83" s="72"/>
    </row>
    <row r="84" spans="1:5" x14ac:dyDescent="0.25">
      <c r="A84" s="40" t="s">
        <v>165</v>
      </c>
      <c r="B84" s="2" t="s">
        <v>166</v>
      </c>
      <c r="C84" s="38">
        <v>3000</v>
      </c>
      <c r="D84" s="38">
        <v>3022</v>
      </c>
      <c r="E84" s="72">
        <v>121860</v>
      </c>
    </row>
    <row r="85" spans="1:5" x14ac:dyDescent="0.25">
      <c r="A85" s="40" t="s">
        <v>167</v>
      </c>
      <c r="B85" s="2" t="s">
        <v>169</v>
      </c>
      <c r="C85" s="38">
        <v>500</v>
      </c>
      <c r="D85" s="38"/>
      <c r="E85" s="72">
        <v>10000</v>
      </c>
    </row>
    <row r="86" spans="1:5" x14ac:dyDescent="0.25">
      <c r="A86" s="40" t="s">
        <v>168</v>
      </c>
      <c r="B86" s="2" t="s">
        <v>170</v>
      </c>
      <c r="C86" s="38">
        <v>1000</v>
      </c>
      <c r="D86" s="38">
        <v>307</v>
      </c>
      <c r="E86" s="72">
        <v>90000</v>
      </c>
    </row>
    <row r="87" spans="1:5" x14ac:dyDescent="0.25">
      <c r="A87" s="40"/>
      <c r="B87" s="19" t="s">
        <v>171</v>
      </c>
      <c r="C87" s="42">
        <f>SUM(C84:C86)</f>
        <v>4500</v>
      </c>
      <c r="D87" s="42"/>
      <c r="E87" s="73">
        <f>SUM(E84:E86)</f>
        <v>221860</v>
      </c>
    </row>
    <row r="88" spans="1:5" x14ac:dyDescent="0.25">
      <c r="A88" s="40"/>
      <c r="B88" s="2"/>
      <c r="C88" s="38"/>
      <c r="D88" s="38"/>
      <c r="E88" s="72"/>
    </row>
    <row r="89" spans="1:5" x14ac:dyDescent="0.25">
      <c r="A89" s="40" t="s">
        <v>172</v>
      </c>
      <c r="B89" s="2" t="s">
        <v>173</v>
      </c>
      <c r="C89" s="38">
        <v>500</v>
      </c>
      <c r="D89" s="38">
        <v>357</v>
      </c>
      <c r="E89" s="72">
        <v>1200</v>
      </c>
    </row>
    <row r="90" spans="1:5" x14ac:dyDescent="0.25">
      <c r="A90" s="40" t="s">
        <v>174</v>
      </c>
      <c r="B90" s="2" t="s">
        <v>175</v>
      </c>
      <c r="C90" s="38">
        <v>50</v>
      </c>
      <c r="D90" s="38"/>
      <c r="E90" s="72"/>
    </row>
    <row r="91" spans="1:5" x14ac:dyDescent="0.25">
      <c r="A91" s="40" t="s">
        <v>177</v>
      </c>
      <c r="B91" s="2" t="s">
        <v>176</v>
      </c>
      <c r="C91" s="38">
        <v>3000</v>
      </c>
      <c r="D91" s="38">
        <v>1534</v>
      </c>
      <c r="E91" s="72">
        <v>8000</v>
      </c>
    </row>
    <row r="92" spans="1:5" x14ac:dyDescent="0.25">
      <c r="A92" s="40" t="s">
        <v>178</v>
      </c>
      <c r="B92" s="2" t="s">
        <v>179</v>
      </c>
      <c r="C92" s="38">
        <v>30</v>
      </c>
      <c r="D92" s="38">
        <v>0</v>
      </c>
      <c r="E92" s="72">
        <v>0</v>
      </c>
    </row>
    <row r="93" spans="1:5" x14ac:dyDescent="0.25">
      <c r="A93" s="40" t="s">
        <v>180</v>
      </c>
      <c r="B93" s="2" t="s">
        <v>181</v>
      </c>
      <c r="C93" s="38">
        <v>0</v>
      </c>
      <c r="D93" s="38"/>
      <c r="E93" s="72">
        <v>0</v>
      </c>
    </row>
    <row r="94" spans="1:5" x14ac:dyDescent="0.25">
      <c r="A94" s="40" t="s">
        <v>182</v>
      </c>
      <c r="B94" s="2" t="s">
        <v>183</v>
      </c>
      <c r="C94" s="38">
        <v>16000</v>
      </c>
      <c r="D94" s="38">
        <v>15335</v>
      </c>
      <c r="E94" s="72">
        <v>1000</v>
      </c>
    </row>
    <row r="95" spans="1:5" x14ac:dyDescent="0.25">
      <c r="A95" s="40" t="s">
        <v>184</v>
      </c>
      <c r="B95" s="2" t="s">
        <v>185</v>
      </c>
      <c r="C95" s="38">
        <v>0</v>
      </c>
      <c r="D95" s="38"/>
      <c r="E95" s="72">
        <v>0</v>
      </c>
    </row>
    <row r="96" spans="1:5" x14ac:dyDescent="0.25">
      <c r="A96" s="40" t="s">
        <v>186</v>
      </c>
      <c r="B96" s="2" t="s">
        <v>187</v>
      </c>
      <c r="C96" s="38">
        <v>0</v>
      </c>
      <c r="D96" s="38"/>
      <c r="E96" s="72">
        <v>0</v>
      </c>
    </row>
    <row r="97" spans="1:5" x14ac:dyDescent="0.25">
      <c r="A97" s="40" t="s">
        <v>188</v>
      </c>
      <c r="B97" s="2" t="s">
        <v>189</v>
      </c>
      <c r="C97" s="38">
        <v>0</v>
      </c>
      <c r="D97" s="38"/>
      <c r="E97" s="72">
        <v>0</v>
      </c>
    </row>
    <row r="98" spans="1:5" x14ac:dyDescent="0.25">
      <c r="A98" s="40" t="s">
        <v>190</v>
      </c>
      <c r="B98" s="2" t="s">
        <v>191</v>
      </c>
      <c r="C98" s="38">
        <v>1033680</v>
      </c>
      <c r="D98" s="38">
        <v>1048373</v>
      </c>
      <c r="E98" s="72">
        <v>1073700</v>
      </c>
    </row>
    <row r="99" spans="1:5" x14ac:dyDescent="0.25">
      <c r="A99" s="40" t="s">
        <v>192</v>
      </c>
      <c r="B99" s="2" t="s">
        <v>193</v>
      </c>
      <c r="C99" s="38">
        <v>22500</v>
      </c>
      <c r="D99" s="38">
        <v>27500</v>
      </c>
      <c r="E99" s="72">
        <v>90000</v>
      </c>
    </row>
    <row r="100" spans="1:5" x14ac:dyDescent="0.25">
      <c r="A100" s="40" t="s">
        <v>194</v>
      </c>
      <c r="B100" s="2" t="s">
        <v>195</v>
      </c>
      <c r="C100" s="38">
        <v>10000</v>
      </c>
      <c r="D100" s="38">
        <v>10000</v>
      </c>
      <c r="E100" s="72">
        <v>5000</v>
      </c>
    </row>
    <row r="101" spans="1:5" x14ac:dyDescent="0.25">
      <c r="A101" s="40" t="s">
        <v>196</v>
      </c>
      <c r="B101" s="2" t="s">
        <v>197</v>
      </c>
      <c r="C101" s="38">
        <v>10000</v>
      </c>
      <c r="D101" s="38">
        <v>10000</v>
      </c>
      <c r="E101" s="72">
        <v>5000</v>
      </c>
    </row>
    <row r="102" spans="1:5" x14ac:dyDescent="0.25">
      <c r="A102" s="43" t="s">
        <v>240</v>
      </c>
      <c r="B102" s="2" t="s">
        <v>266</v>
      </c>
      <c r="C102" s="38">
        <v>0</v>
      </c>
      <c r="D102" s="38"/>
      <c r="E102" s="72">
        <v>10000</v>
      </c>
    </row>
    <row r="103" spans="1:5" x14ac:dyDescent="0.25">
      <c r="A103" s="40"/>
      <c r="B103" s="19" t="s">
        <v>198</v>
      </c>
      <c r="C103" s="42">
        <f>SUM(C89:C102)</f>
        <v>1095760</v>
      </c>
      <c r="D103" s="42"/>
      <c r="E103" s="73">
        <f t="shared" ref="E103" si="7">SUM(E89:E102)</f>
        <v>1193900</v>
      </c>
    </row>
    <row r="104" spans="1:5" x14ac:dyDescent="0.25">
      <c r="A104" s="40"/>
      <c r="B104" s="19"/>
      <c r="C104" s="42"/>
      <c r="D104" s="42"/>
      <c r="E104" s="73"/>
    </row>
    <row r="105" spans="1:5" x14ac:dyDescent="0.25">
      <c r="A105" s="43" t="s">
        <v>281</v>
      </c>
      <c r="B105" s="2" t="s">
        <v>280</v>
      </c>
      <c r="C105" s="38"/>
      <c r="D105" s="38"/>
      <c r="E105" s="45">
        <v>35000</v>
      </c>
    </row>
    <row r="106" spans="1:5" x14ac:dyDescent="0.25">
      <c r="A106" s="40" t="s">
        <v>199</v>
      </c>
      <c r="B106" s="2" t="s">
        <v>200</v>
      </c>
      <c r="C106" s="38">
        <v>0</v>
      </c>
      <c r="D106" s="38"/>
      <c r="E106" s="45">
        <v>290000</v>
      </c>
    </row>
    <row r="107" spans="1:5" x14ac:dyDescent="0.25">
      <c r="A107" s="40" t="s">
        <v>201</v>
      </c>
      <c r="B107" s="2" t="s">
        <v>202</v>
      </c>
      <c r="C107" s="38">
        <v>0</v>
      </c>
      <c r="D107" s="38"/>
      <c r="E107" s="45">
        <v>15000</v>
      </c>
    </row>
    <row r="108" spans="1:5" x14ac:dyDescent="0.25">
      <c r="A108" s="75" t="s">
        <v>279</v>
      </c>
      <c r="B108" s="2" t="s">
        <v>268</v>
      </c>
      <c r="C108" s="38">
        <v>0</v>
      </c>
      <c r="D108" s="38"/>
      <c r="E108" s="45">
        <v>5000000</v>
      </c>
    </row>
    <row r="109" spans="1:5" x14ac:dyDescent="0.25">
      <c r="A109" s="40" t="s">
        <v>203</v>
      </c>
      <c r="B109" s="2" t="s">
        <v>204</v>
      </c>
      <c r="C109" s="38">
        <v>0</v>
      </c>
      <c r="D109" s="38"/>
      <c r="E109" s="45">
        <v>0</v>
      </c>
    </row>
    <row r="110" spans="1:5" ht="30" x14ac:dyDescent="0.25">
      <c r="A110" s="43" t="s">
        <v>267</v>
      </c>
      <c r="B110" s="2" t="s">
        <v>257</v>
      </c>
      <c r="C110" s="38">
        <v>0</v>
      </c>
      <c r="D110" s="38"/>
      <c r="E110" s="45">
        <v>40000</v>
      </c>
    </row>
    <row r="111" spans="1:5" x14ac:dyDescent="0.25">
      <c r="A111" s="40"/>
      <c r="B111" s="19" t="s">
        <v>205</v>
      </c>
      <c r="C111" s="42">
        <f>SUM(C105:C110)</f>
        <v>0</v>
      </c>
      <c r="D111" s="42"/>
      <c r="E111" s="47">
        <f>SUM(E105:E110)</f>
        <v>5380000</v>
      </c>
    </row>
    <row r="112" spans="1:5" x14ac:dyDescent="0.25">
      <c r="A112" s="40"/>
      <c r="B112" s="19"/>
      <c r="C112" s="42"/>
      <c r="D112" s="42"/>
      <c r="E112" s="41"/>
    </row>
    <row r="113" spans="1:5" x14ac:dyDescent="0.25">
      <c r="A113" s="40"/>
      <c r="B113" s="2"/>
      <c r="C113" s="38"/>
      <c r="D113" s="38"/>
      <c r="E113" s="44"/>
    </row>
    <row r="114" spans="1:5" x14ac:dyDescent="0.25">
      <c r="A114" s="40"/>
      <c r="B114" s="25" t="s">
        <v>209</v>
      </c>
      <c r="C114" s="48">
        <f>SUM(C72,C71,C62,C61,C50)</f>
        <v>190000</v>
      </c>
      <c r="D114" s="48"/>
      <c r="E114" s="49">
        <f>SUM(E71:E72,E61:E62,E50,E68)</f>
        <v>340000</v>
      </c>
    </row>
    <row r="115" spans="1:5" ht="45" x14ac:dyDescent="0.25">
      <c r="A115" s="40"/>
      <c r="B115" s="18" t="s">
        <v>258</v>
      </c>
      <c r="C115" s="38">
        <f>C116-C3</f>
        <v>1578799</v>
      </c>
      <c r="D115" s="38"/>
      <c r="E115" s="44">
        <f>SUM(E111,E103,E87,E82,E76,E64,E53,E39,E32-E108)</f>
        <v>4581401.9000000004</v>
      </c>
    </row>
    <row r="116" spans="1:5" x14ac:dyDescent="0.25">
      <c r="A116" s="40"/>
      <c r="B116" s="22" t="s">
        <v>206</v>
      </c>
      <c r="C116" s="50">
        <f>SUM(C111,C103,C87,C82,C76,C64,C53,C39,C32,C4)</f>
        <v>2305371</v>
      </c>
      <c r="D116" s="50"/>
      <c r="E116" s="51">
        <f>SUM(E115,E4,E108)</f>
        <v>10644126.9</v>
      </c>
    </row>
    <row r="117" spans="1:5" x14ac:dyDescent="0.25">
      <c r="A117" s="40"/>
      <c r="B117" s="2"/>
      <c r="C117" s="38"/>
      <c r="D117" s="38"/>
      <c r="E117" s="39"/>
    </row>
    <row r="118" spans="1:5" ht="15.75" thickBot="1" x14ac:dyDescent="0.3">
      <c r="A118" s="52"/>
      <c r="B118" s="33"/>
      <c r="C118" s="53"/>
      <c r="D118" s="53"/>
      <c r="E118" s="54"/>
    </row>
    <row r="119" spans="1:5" ht="15.75" thickBot="1" x14ac:dyDescent="0.3">
      <c r="A119" s="55"/>
      <c r="B119" s="35" t="s">
        <v>213</v>
      </c>
      <c r="C119" s="56"/>
      <c r="D119" s="56"/>
      <c r="E119" s="57"/>
    </row>
    <row r="120" spans="1:5" x14ac:dyDescent="0.25">
      <c r="A120" s="58"/>
      <c r="B120" s="26" t="s">
        <v>211</v>
      </c>
      <c r="C120" s="59">
        <f>'Revenue 6521 (2022)'!C42</f>
        <v>1612631</v>
      </c>
      <c r="D120" s="59"/>
      <c r="E120" s="60">
        <f>'Revenue 6521 (2022)'!E42</f>
        <v>4917555</v>
      </c>
    </row>
    <row r="121" spans="1:5" x14ac:dyDescent="0.25">
      <c r="A121" s="61"/>
      <c r="B121" s="18" t="s">
        <v>210</v>
      </c>
      <c r="C121" s="38">
        <f>C115</f>
        <v>1578799</v>
      </c>
      <c r="D121" s="38"/>
      <c r="E121" s="62">
        <f>E115</f>
        <v>4581401.9000000004</v>
      </c>
    </row>
    <row r="122" spans="1:5" x14ac:dyDescent="0.25">
      <c r="A122" s="61"/>
      <c r="B122" s="18" t="s">
        <v>212</v>
      </c>
      <c r="C122" s="38">
        <f>SUM(C120-C121)</f>
        <v>33832</v>
      </c>
      <c r="D122" s="38"/>
      <c r="E122" s="62">
        <f t="shared" ref="E122" si="8">SUM(E120-E121)</f>
        <v>336153.09999999963</v>
      </c>
    </row>
    <row r="123" spans="1:5" x14ac:dyDescent="0.25">
      <c r="A123" s="61"/>
      <c r="B123" s="2"/>
      <c r="C123" s="38"/>
      <c r="D123" s="38"/>
      <c r="E123" s="62"/>
    </row>
    <row r="124" spans="1:5" x14ac:dyDescent="0.25">
      <c r="A124" s="61"/>
      <c r="B124" s="63" t="s">
        <v>214</v>
      </c>
      <c r="C124" s="38">
        <f>'Revenue 6521 (2022)'!C43</f>
        <v>2305371</v>
      </c>
      <c r="D124" s="38"/>
      <c r="E124" s="62">
        <f>'Revenue 6521 (2022)'!E43</f>
        <v>10644127</v>
      </c>
    </row>
    <row r="125" spans="1:5" x14ac:dyDescent="0.25">
      <c r="A125" s="61"/>
      <c r="B125" s="63" t="s">
        <v>215</v>
      </c>
      <c r="C125" s="38">
        <f>C116</f>
        <v>2305371</v>
      </c>
      <c r="D125" s="38"/>
      <c r="E125" s="62">
        <f>E116</f>
        <v>10644126.9</v>
      </c>
    </row>
    <row r="126" spans="1:5" ht="15.75" thickBot="1" x14ac:dyDescent="0.3">
      <c r="A126" s="64"/>
      <c r="B126" s="27" t="s">
        <v>259</v>
      </c>
      <c r="C126" s="65">
        <f t="shared" ref="C126:E126" si="9">SUM(C124-C125)</f>
        <v>0</v>
      </c>
      <c r="D126" s="65"/>
      <c r="E126" s="66">
        <f t="shared" si="9"/>
        <v>9.999999962747097E-2</v>
      </c>
    </row>
  </sheetData>
  <printOptions horizontalCentered="1"/>
  <pageMargins left="0.7" right="0.7" top="0.75" bottom="0.75" header="0.3" footer="0.3"/>
  <pageSetup scale="93"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2A03FE13CB4C99809335234797BA" ma:contentTypeVersion="13" ma:contentTypeDescription="Create a new document." ma:contentTypeScope="" ma:versionID="0e5f1baf8251b6dcc5fc7ddaab9bdea4">
  <xsd:schema xmlns:xsd="http://www.w3.org/2001/XMLSchema" xmlns:xs="http://www.w3.org/2001/XMLSchema" xmlns:p="http://schemas.microsoft.com/office/2006/metadata/properties" xmlns:ns2="90bfa1a3-62a8-49bd-ba99-8edcb5c73750" xmlns:ns3="03520a51-a663-47fc-a374-f9c6401024ca" targetNamespace="http://schemas.microsoft.com/office/2006/metadata/properties" ma:root="true" ma:fieldsID="63bd18865d898aad0f7f1d6e8c23a1b5" ns2:_="" ns3:_="">
    <xsd:import namespace="90bfa1a3-62a8-49bd-ba99-8edcb5c73750"/>
    <xsd:import namespace="03520a51-a663-47fc-a374-f9c6401024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bfa1a3-62a8-49bd-ba99-8edcb5c73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520a51-a663-47fc-a374-f9c6401024c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077346-900E-4DAB-8019-2C0E5AA0B3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bfa1a3-62a8-49bd-ba99-8edcb5c73750"/>
    <ds:schemaRef ds:uri="03520a51-a663-47fc-a374-f9c6401024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55BF29-0964-4E60-8153-8C44F31B02A2}">
  <ds:schemaRef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03520a51-a663-47fc-a374-f9c6401024ca"/>
    <ds:schemaRef ds:uri="http://purl.org/dc/terms/"/>
    <ds:schemaRef ds:uri="90bfa1a3-62a8-49bd-ba99-8edcb5c7375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0B5B4ED-7DB3-43B8-BF98-D05146754C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Revenue 6521 (2022)</vt:lpstr>
      <vt:lpstr>Expenditures 6521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Butler</dc:creator>
  <cp:lastModifiedBy>Steve Wambsganss</cp:lastModifiedBy>
  <cp:lastPrinted>2021-11-16T18:44:41Z</cp:lastPrinted>
  <dcterms:created xsi:type="dcterms:W3CDTF">2021-07-01T22:18:47Z</dcterms:created>
  <dcterms:modified xsi:type="dcterms:W3CDTF">2021-11-18T17:00:06Z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0x01010013982A03FE13CB4C99809335234797BA</vt:lpwstr>
  </property>
</Properties>
</file>