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sjcphd1.sharepoint.com/Shared Documents/B-Financial/Budgets and Capital Improvement/2023 Budget/"/>
    </mc:Choice>
  </mc:AlternateContent>
  <xr:revisionPtr revIDLastSave="3227" documentId="8_{5FB28F2D-51BD-43F1-8D3A-3FCAEB1C2F20}" xr6:coauthVersionLast="47" xr6:coauthVersionMax="47" xr10:uidLastSave="{5A13208E-C9D3-4891-A46C-6E3BCA54EF8D}"/>
  <bookViews>
    <workbookView xWindow="28680" yWindow="-60" windowWidth="29040" windowHeight="15840" activeTab="2" xr2:uid="{DB0B203C-C463-4881-BEDF-165D87B964D6}"/>
  </bookViews>
  <sheets>
    <sheet name="Revenue 6521 (2023)" sheetId="7" r:id="rId1"/>
    <sheet name="Expenditures 6521 (2023)" sheetId="8" r:id="rId2"/>
    <sheet name="Reserve Fund 6522 (2023)" sheetId="9" r:id="rId3"/>
  </sheets>
  <definedNames>
    <definedName name="_xlnm.Print_Titles" localSheetId="1">'Expenditures 6521 (2023)'!$1:$2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9" l="1"/>
  <c r="G4" i="8"/>
  <c r="G31" i="8"/>
  <c r="G18" i="8"/>
  <c r="G29" i="7"/>
  <c r="G4" i="7"/>
  <c r="G108" i="8"/>
  <c r="G106" i="8"/>
  <c r="G96" i="8"/>
  <c r="G81" i="8"/>
  <c r="G80" i="8"/>
  <c r="G79" i="8"/>
  <c r="G76" i="8"/>
  <c r="G75" i="8"/>
  <c r="G73" i="8"/>
  <c r="G62" i="8"/>
  <c r="G46" i="8"/>
  <c r="G43" i="8"/>
  <c r="G42" i="8"/>
  <c r="G41" i="8"/>
  <c r="G40" i="8"/>
  <c r="G39" i="8"/>
  <c r="G38" i="8"/>
  <c r="G37" i="8"/>
  <c r="G25" i="8"/>
  <c r="G24" i="8"/>
  <c r="G23" i="8"/>
  <c r="G21" i="8"/>
  <c r="G20" i="8"/>
  <c r="G19" i="8"/>
  <c r="C5" i="9"/>
  <c r="E5" i="9"/>
  <c r="F5" i="9"/>
  <c r="F62" i="8"/>
  <c r="F108" i="8"/>
  <c r="F48" i="8"/>
  <c r="F73" i="8"/>
  <c r="F77" i="8"/>
  <c r="F96" i="8"/>
  <c r="F83" i="8"/>
  <c r="F106" i="8"/>
  <c r="F26" i="8"/>
  <c r="F32" i="8" s="1"/>
  <c r="F4" i="8"/>
  <c r="F31" i="7"/>
  <c r="F118" i="8" s="1"/>
  <c r="F30" i="7"/>
  <c r="F114" i="8" s="1"/>
  <c r="C29" i="7"/>
  <c r="F29" i="7"/>
  <c r="D73" i="8"/>
  <c r="D106" i="8"/>
  <c r="D62" i="8"/>
  <c r="C62" i="8"/>
  <c r="G77" i="8" l="1"/>
  <c r="G31" i="7"/>
  <c r="G118" i="8" s="1"/>
  <c r="G30" i="7"/>
  <c r="G114" i="8" s="1"/>
  <c r="G83" i="8"/>
  <c r="G48" i="8"/>
  <c r="G26" i="8"/>
  <c r="F28" i="8"/>
  <c r="F29" i="8"/>
  <c r="F30" i="8"/>
  <c r="D30" i="7"/>
  <c r="D114" i="8" s="1"/>
  <c r="D108" i="8"/>
  <c r="D96" i="8"/>
  <c r="D83" i="8"/>
  <c r="D77" i="8"/>
  <c r="D48" i="8"/>
  <c r="D26" i="8"/>
  <c r="D4" i="8"/>
  <c r="D31" i="7"/>
  <c r="D118" i="8" s="1"/>
  <c r="D29" i="7"/>
  <c r="E14" i="9"/>
  <c r="C14" i="9"/>
  <c r="G32" i="8" l="1"/>
  <c r="G30" i="8"/>
  <c r="G29" i="8"/>
  <c r="G28" i="8"/>
  <c r="F35" i="8"/>
  <c r="F109" i="8" s="1"/>
  <c r="D29" i="8"/>
  <c r="D32" i="8"/>
  <c r="D28" i="8"/>
  <c r="D30" i="8"/>
  <c r="C106" i="8"/>
  <c r="C26" i="8"/>
  <c r="G35" i="8" l="1"/>
  <c r="G109" i="8" s="1"/>
  <c r="G115" i="8" s="1"/>
  <c r="G116" i="8" s="1"/>
  <c r="F110" i="8"/>
  <c r="F119" i="8" s="1"/>
  <c r="F120" i="8" s="1"/>
  <c r="F115" i="8"/>
  <c r="F116" i="8" s="1"/>
  <c r="D35" i="8"/>
  <c r="C108" i="8"/>
  <c r="C96" i="8"/>
  <c r="C83" i="8"/>
  <c r="C77" i="8"/>
  <c r="C73" i="8"/>
  <c r="C48" i="8"/>
  <c r="C35" i="8"/>
  <c r="C4" i="8"/>
  <c r="C31" i="7"/>
  <c r="C30" i="7" s="1"/>
  <c r="G110" i="8" l="1"/>
  <c r="G119" i="8" s="1"/>
  <c r="G120" i="8" s="1"/>
  <c r="C110" i="8"/>
  <c r="C109" i="8" l="1"/>
  <c r="D109" i="8"/>
  <c r="D110" i="8" s="1"/>
  <c r="D119" i="8" s="1"/>
  <c r="D120" i="8" s="1"/>
  <c r="D115" i="8" l="1"/>
  <c r="D116"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Nathan Butler</author>
  </authors>
  <commentList>
    <comment ref="D3" authorId="0" shapeId="0" xr:uid="{7508F132-F2A9-40F4-9CA8-7417E9935720}">
      <text>
        <r>
          <rPr>
            <b/>
            <sz val="9"/>
            <color indexed="81"/>
            <rFont val="Tahoma"/>
            <family val="2"/>
          </rPr>
          <t>Nathan Butler:</t>
        </r>
        <r>
          <rPr>
            <sz val="9"/>
            <color indexed="81"/>
            <rFont val="Tahoma"/>
            <family val="2"/>
          </rPr>
          <t xml:space="preserve">
Per beginning cash letter sent March 22, 2022 by the Auditor's Office. This amount is actual cash held at the end of 2021 minus outstanding warrants.</t>
        </r>
      </text>
    </comment>
    <comment ref="F3" authorId="0" shapeId="0" xr:uid="{555FCC8D-DF54-4D97-9695-5B240BC1E475}">
      <text>
        <r>
          <rPr>
            <b/>
            <sz val="9"/>
            <color indexed="81"/>
            <rFont val="Tahoma"/>
            <family val="2"/>
          </rPr>
          <t>Nathan Butler:</t>
        </r>
        <r>
          <rPr>
            <sz val="9"/>
            <color indexed="81"/>
            <rFont val="Tahoma"/>
            <family val="2"/>
          </rPr>
          <t xml:space="preserve">
This number is usually the ending cash for 2022. However, since we estimate $229,689 in capital and equipment improvements that will not be spent in 2022, we have added that to the total to create a more accurate number. ($65,889 small and attractive; $118,800 building repairs and maint; $45000 machinery)
If this money is spent in 2022, the BARS code allocations in the 2023 budget will be much lower, and so will the beginning cash by an equivalent amount. </t>
        </r>
      </text>
    </comment>
    <comment ref="F4" authorId="0" shapeId="0" xr:uid="{0F27FD47-E093-4D6E-8DA3-57C055A5AE78}">
      <text>
        <r>
          <rPr>
            <b/>
            <sz val="9"/>
            <color indexed="81"/>
            <rFont val="Tahoma"/>
            <family val="2"/>
          </rPr>
          <t>Nathan Butler:</t>
        </r>
        <r>
          <rPr>
            <sz val="9"/>
            <color indexed="81"/>
            <rFont val="Tahoma"/>
            <family val="2"/>
          </rPr>
          <t xml:space="preserve">
Per assessor there will be an added $41,875 in new construction plus the 1%</t>
        </r>
      </text>
    </comment>
    <comment ref="F5" authorId="0" shapeId="0" xr:uid="{C65680BD-166B-4E1D-9064-69E5386AB667}">
      <text>
        <r>
          <rPr>
            <b/>
            <sz val="9"/>
            <color indexed="81"/>
            <rFont val="Tahoma"/>
            <family val="2"/>
          </rPr>
          <t>Nathan Butler:</t>
        </r>
        <r>
          <rPr>
            <sz val="9"/>
            <color indexed="81"/>
            <rFont val="Tahoma"/>
            <family val="2"/>
          </rPr>
          <t xml:space="preserve">
Hard to estimate - number of enrollees may vary dramatically. This assumes around 50-60 enrolles. Grant ends in Sept 2023, so will not be a full year of expenses. $2400 per enrolllee. </t>
        </r>
      </text>
    </comment>
    <comment ref="F11" authorId="0" shapeId="0" xr:uid="{8C9270FE-F142-4DE8-AA09-BDC2E556CA08}">
      <text>
        <r>
          <rPr>
            <b/>
            <sz val="9"/>
            <color indexed="81"/>
            <rFont val="Tahoma"/>
            <family val="2"/>
          </rPr>
          <t>Nathan Butler:</t>
        </r>
        <r>
          <rPr>
            <sz val="9"/>
            <color indexed="81"/>
            <rFont val="Tahoma"/>
            <family val="2"/>
          </rPr>
          <t xml:space="preserve">
No Audit expenses this year! This will only be accounting expenses. Amount will be $5-10,000</t>
        </r>
      </text>
    </comment>
    <comment ref="F12" authorId="0" shapeId="0" xr:uid="{FAF959C7-C3EC-4224-A800-F35AD80339F7}">
      <text>
        <r>
          <rPr>
            <b/>
            <sz val="9"/>
            <color indexed="81"/>
            <rFont val="Tahoma"/>
            <family val="2"/>
          </rPr>
          <t>Nathan Butler:</t>
        </r>
        <r>
          <rPr>
            <sz val="9"/>
            <color indexed="81"/>
            <rFont val="Tahoma"/>
            <family val="2"/>
          </rPr>
          <t xml:space="preserve">
YTD average x 12
4.75 avg increase effective March (prorated on year for budget)
Subtract out $18,000 for medicaid residents (who don't pay a separate care fee). This represents an avg $1500 fee per month for the 3 medicaid residents in the last six months </t>
        </r>
      </text>
    </comment>
    <comment ref="F13" authorId="0" shapeId="0" xr:uid="{DE174014-7206-4A05-ACD0-42FE90B13079}">
      <text>
        <r>
          <rPr>
            <b/>
            <sz val="9"/>
            <color indexed="81"/>
            <rFont val="Tahoma"/>
            <family val="2"/>
          </rPr>
          <t>Nathan Butler:</t>
        </r>
        <r>
          <rPr>
            <sz val="9"/>
            <color indexed="81"/>
            <rFont val="Tahoma"/>
            <family val="2"/>
          </rPr>
          <t xml:space="preserve">
The delays in licensing make it unlikely we will generate revenue here in the first half of 2023. Hopefully this can be revised budget amendment in 2023. </t>
        </r>
      </text>
    </comment>
    <comment ref="F14" authorId="0" shapeId="0" xr:uid="{3D276987-A358-4D19-9224-6D84F8E1C754}">
      <text>
        <r>
          <rPr>
            <b/>
            <sz val="9"/>
            <color indexed="81"/>
            <rFont val="Tahoma"/>
            <family val="2"/>
          </rPr>
          <t>Nathan Butler:</t>
        </r>
        <r>
          <rPr>
            <sz val="9"/>
            <color indexed="81"/>
            <rFont val="Tahoma"/>
            <family val="2"/>
          </rPr>
          <t xml:space="preserve">
Continued delays with the state licensing of our Medicaid beds has been the main challenge here. Once we receive the license, we will need an open bed. We can’t afford to just leave beds open in anticipation of Medicaid. 
We are estimating 3-4 beds in the second half of 2023 at $2600 per person (and no additional care fees). This will reduce Boarder Fees for A Unit Studios and Resident Care fees. </t>
        </r>
      </text>
    </comment>
    <comment ref="B15" authorId="0" shapeId="0" xr:uid="{999874EC-AD88-4E85-B7BA-59F5311F3ED6}">
      <text>
        <r>
          <rPr>
            <b/>
            <sz val="9"/>
            <color indexed="81"/>
            <rFont val="Tahoma"/>
            <family val="2"/>
          </rPr>
          <t>Nathan Butler:</t>
        </r>
        <r>
          <rPr>
            <sz val="9"/>
            <color indexed="81"/>
            <rFont val="Tahoma"/>
            <family val="2"/>
          </rPr>
          <t xml:space="preserve">
5 units (eventually will be used for Medicaid, until we have dedicated Medicaid housing)</t>
        </r>
      </text>
    </comment>
    <comment ref="F15" authorId="0" shapeId="0" xr:uid="{D73AE82D-6A40-4205-A9EC-8CEBE7C19A42}">
      <text>
        <r>
          <rPr>
            <b/>
            <sz val="9"/>
            <color indexed="81"/>
            <rFont val="Tahoma"/>
            <charset val="1"/>
          </rPr>
          <t>Nathan Butler:</t>
        </r>
        <r>
          <rPr>
            <sz val="9"/>
            <color indexed="81"/>
            <rFont val="Tahoma"/>
            <charset val="1"/>
          </rPr>
          <t xml:space="preserve">
2 rooms private pay 12 months = 121,400
3 rooms private pay 6 months = $91,050
4.75 avg increase effective March (prorated on year for budget)
(see note on Medicaid Beds 346.10.00.3001)</t>
        </r>
      </text>
    </comment>
    <comment ref="B16" authorId="0" shapeId="0" xr:uid="{2759D856-DC37-425F-8D58-62D7924A6FC7}">
      <text>
        <r>
          <rPr>
            <b/>
            <sz val="9"/>
            <color indexed="81"/>
            <rFont val="Tahoma"/>
            <family val="2"/>
          </rPr>
          <t>Nathan Butler:</t>
        </r>
        <r>
          <rPr>
            <sz val="9"/>
            <color indexed="81"/>
            <rFont val="Tahoma"/>
            <family val="2"/>
          </rPr>
          <t xml:space="preserve">
18 units</t>
        </r>
      </text>
    </comment>
    <comment ref="F16" authorId="0" shapeId="0" xr:uid="{593BE9A6-8DFD-41E8-8C3F-147F00B00E44}">
      <text>
        <r>
          <rPr>
            <b/>
            <sz val="9"/>
            <color indexed="81"/>
            <rFont val="Tahoma"/>
            <family val="2"/>
          </rPr>
          <t>Nathan Butler:</t>
        </r>
        <r>
          <rPr>
            <sz val="9"/>
            <color indexed="81"/>
            <rFont val="Tahoma"/>
            <family val="2"/>
          </rPr>
          <t xml:space="preserve">
YTD Avg x 12
4.75 avg increase effective March (prorated on year for budget)</t>
        </r>
      </text>
    </comment>
    <comment ref="B17" authorId="0" shapeId="0" xr:uid="{7049E90A-220D-43C3-B749-97686D700654}">
      <text>
        <r>
          <rPr>
            <b/>
            <sz val="9"/>
            <color indexed="81"/>
            <rFont val="Tahoma"/>
            <family val="2"/>
          </rPr>
          <t>Nathan Butler:</t>
        </r>
        <r>
          <rPr>
            <sz val="9"/>
            <color indexed="81"/>
            <rFont val="Tahoma"/>
            <family val="2"/>
          </rPr>
          <t xml:space="preserve">
13 units</t>
        </r>
      </text>
    </comment>
    <comment ref="F17" authorId="0" shapeId="0" xr:uid="{AC456F24-087D-424B-86D0-BA41E1164D4F}">
      <text>
        <r>
          <rPr>
            <b/>
            <sz val="9"/>
            <color indexed="81"/>
            <rFont val="Tahoma"/>
            <family val="2"/>
          </rPr>
          <t>Nathan Butler:</t>
        </r>
        <r>
          <rPr>
            <sz val="9"/>
            <color indexed="81"/>
            <rFont val="Tahoma"/>
            <family val="2"/>
          </rPr>
          <t xml:space="preserve">
YTD x 12
4.75 avg increase effective March (prorated on year for budget)</t>
        </r>
      </text>
    </comment>
    <comment ref="F18" authorId="0" shapeId="0" xr:uid="{408775E2-A94C-4318-B6EE-8C5406F90B75}">
      <text>
        <r>
          <rPr>
            <b/>
            <sz val="9"/>
            <color indexed="81"/>
            <rFont val="Tahoma"/>
            <family val="2"/>
          </rPr>
          <t>Nathan Butler:</t>
        </r>
        <r>
          <rPr>
            <sz val="9"/>
            <color indexed="81"/>
            <rFont val="Tahoma"/>
            <family val="2"/>
          </rPr>
          <t xml:space="preserve">
Our marketing campaign has been reasonably successful (begin in Sept) so far and we have reservations for 2 months of stays for 2022. However, it's still new and we don't want to overestimate. 
Est. 4 months use at $275/day = $33,000.
If this doesn't work over the course of a year we will convert back to a regular apartment </t>
        </r>
      </text>
    </comment>
    <comment ref="B19" authorId="0" shapeId="0" xr:uid="{0C20EF0E-7D53-4CD3-B8A7-7988129F8DA2}">
      <text>
        <r>
          <rPr>
            <b/>
            <sz val="9"/>
            <color indexed="81"/>
            <rFont val="Tahoma"/>
            <family val="2"/>
          </rPr>
          <t>Nathan Butler:</t>
        </r>
        <r>
          <rPr>
            <sz val="9"/>
            <color indexed="81"/>
            <rFont val="Tahoma"/>
            <family val="2"/>
          </rPr>
          <t xml:space="preserve">
Includes Move in fee, tray fees, and guest meals</t>
        </r>
      </text>
    </comment>
    <comment ref="F19" authorId="0" shapeId="0" xr:uid="{83CAF7BD-471D-4CA1-A1F1-27DC0AB62755}">
      <text>
        <r>
          <rPr>
            <b/>
            <sz val="9"/>
            <color indexed="81"/>
            <rFont val="Tahoma"/>
            <family val="2"/>
          </rPr>
          <t>Nathan Butler:</t>
        </r>
        <r>
          <rPr>
            <sz val="9"/>
            <color indexed="81"/>
            <rFont val="Tahoma"/>
            <family val="2"/>
          </rPr>
          <t xml:space="preserve">
Avg YTD x 12</t>
        </r>
      </text>
    </comment>
    <comment ref="F20" authorId="0" shapeId="0" xr:uid="{A7F19C90-4A33-45AF-9C7C-AC4A55788D15}">
      <text>
        <r>
          <rPr>
            <b/>
            <sz val="9"/>
            <color indexed="81"/>
            <rFont val="Tahoma"/>
            <family val="2"/>
          </rPr>
          <t>Nathan Butler:</t>
        </r>
        <r>
          <rPr>
            <sz val="9"/>
            <color indexed="81"/>
            <rFont val="Tahoma"/>
            <family val="2"/>
          </rPr>
          <t xml:space="preserve">
Very new program. This is basically a placeholder, but is a on the low side of estimates </t>
        </r>
      </text>
    </comment>
    <comment ref="F22" authorId="0" shapeId="0" xr:uid="{40D1B0CD-9AE5-4F14-80E7-0F3C5CEA315E}">
      <text>
        <r>
          <rPr>
            <b/>
            <sz val="9"/>
            <color indexed="81"/>
            <rFont val="Tahoma"/>
            <family val="2"/>
          </rPr>
          <t>Nathan Butler:</t>
        </r>
        <r>
          <rPr>
            <sz val="9"/>
            <color indexed="81"/>
            <rFont val="Tahoma"/>
            <family val="2"/>
          </rPr>
          <t xml:space="preserve">
$500/month </t>
        </r>
      </text>
    </comment>
    <comment ref="F23" authorId="0" shapeId="0" xr:uid="{8220F13D-3C48-4F97-A9D4-C1A02E357681}">
      <text>
        <r>
          <rPr>
            <b/>
            <sz val="9"/>
            <color indexed="81"/>
            <rFont val="Tahoma"/>
            <charset val="1"/>
          </rPr>
          <t>Nathan Butler:</t>
        </r>
        <r>
          <rPr>
            <sz val="9"/>
            <color indexed="81"/>
            <rFont val="Tahoma"/>
            <charset val="1"/>
          </rPr>
          <t xml:space="preserve">
AWPHD benefit </t>
        </r>
      </text>
    </comment>
    <comment ref="F24" authorId="0" shapeId="0" xr:uid="{8EBEB254-48F1-4FE4-9510-A381F6656A5C}">
      <text>
        <r>
          <rPr>
            <b/>
            <sz val="9"/>
            <color indexed="81"/>
            <rFont val="Tahoma"/>
            <family val="2"/>
          </rPr>
          <t>Nathan Butler:</t>
        </r>
        <r>
          <rPr>
            <sz val="9"/>
            <color indexed="81"/>
            <rFont val="Tahoma"/>
            <family val="2"/>
          </rPr>
          <t xml:space="preserve">
We have confirmed that we should receive this in 2023 </t>
        </r>
      </text>
    </comment>
    <comment ref="D26" authorId="0" shapeId="0" xr:uid="{50DB3EC2-3245-48D4-AC5F-E8A2F4DBEF19}">
      <text>
        <r>
          <rPr>
            <b/>
            <sz val="9"/>
            <color indexed="81"/>
            <rFont val="Tahoma"/>
            <family val="2"/>
          </rPr>
          <t>Nathan Butler:</t>
        </r>
        <r>
          <rPr>
            <sz val="9"/>
            <color indexed="81"/>
            <rFont val="Tahoma"/>
            <family val="2"/>
          </rPr>
          <t xml:space="preserve">
Had $ 84050 left after buying the Village at the Harbor, placed in reserve fund for capital expenditures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Nathan Butler</author>
  </authors>
  <commentList>
    <comment ref="D1" authorId="0" shapeId="0" xr:uid="{6359D1B9-F109-46F4-8742-EC7860FBF922}">
      <text>
        <r>
          <rPr>
            <b/>
            <sz val="9"/>
            <color indexed="81"/>
            <rFont val="Tahoma"/>
            <family val="2"/>
          </rPr>
          <t>Nathan Butler:</t>
        </r>
        <r>
          <rPr>
            <sz val="9"/>
            <color indexed="81"/>
            <rFont val="Tahoma"/>
            <family val="2"/>
          </rPr>
          <t xml:space="preserve">
Strictly speaking, we will only be administering the Village for 10 months of 2022, as the closing date is the last day of February 2022. This assumes 12 months for the purposes of illustration. This affects both revenue and expenditures, but will on the net save money, which will be added to reserves and cash on hand. </t>
        </r>
      </text>
    </comment>
    <comment ref="E1" authorId="0" shapeId="0" xr:uid="{C750DBF1-8683-4785-9F6D-76235CBE3D04}">
      <text>
        <r>
          <rPr>
            <b/>
            <sz val="9"/>
            <color indexed="81"/>
            <rFont val="Tahoma"/>
            <family val="2"/>
          </rPr>
          <t>Nathan Butler:</t>
        </r>
        <r>
          <rPr>
            <sz val="9"/>
            <color indexed="81"/>
            <rFont val="Tahoma"/>
            <family val="2"/>
          </rPr>
          <t xml:space="preserve">
Strictly speaking, we will only be administering the Village for 10 months of 2022, as the closing date is the last day of February 2022. This assumes 12 months for the purposes of illustration. This affects both revenue and expenditures, but will on the net save money, which will be added to reserves and cash on hand. </t>
        </r>
      </text>
    </comment>
    <comment ref="D3" authorId="0" shapeId="0" xr:uid="{A2DC8437-1BDC-4F55-BBFB-2C535B73728E}">
      <text>
        <r>
          <rPr>
            <b/>
            <sz val="9"/>
            <color indexed="81"/>
            <rFont val="Tahoma"/>
            <charset val="1"/>
          </rPr>
          <t>Nathan Butler:</t>
        </r>
        <r>
          <rPr>
            <sz val="9"/>
            <color indexed="81"/>
            <rFont val="Tahoma"/>
            <charset val="1"/>
          </rPr>
          <t xml:space="preserve">
Quite a large surplus given the substantial capital investments this year. We will need as much as we can get for the expansion. Also, we will lose a lot of operating profit when we open beds to Medicaid residents </t>
        </r>
      </text>
    </comment>
    <comment ref="D6" authorId="0" shapeId="0" xr:uid="{33D25D0B-0C4B-4932-BFE5-2D2AA4580534}">
      <text>
        <r>
          <rPr>
            <b/>
            <sz val="9"/>
            <color indexed="81"/>
            <rFont val="Tahoma"/>
            <charset val="1"/>
          </rPr>
          <t>Nathan Butler:</t>
        </r>
        <r>
          <rPr>
            <sz val="9"/>
            <color indexed="81"/>
            <rFont val="Tahoma"/>
            <charset val="1"/>
          </rPr>
          <t xml:space="preserve">
This BARS code had Steve in Jan/Feb, then Steve/Tina/Evan starting in March. Therefore, we take the June avg x 6, then add the YTD </t>
        </r>
      </text>
    </comment>
    <comment ref="F6" authorId="0" shapeId="0" xr:uid="{A6684B6D-8990-4E84-8CEF-7BD9A660BA31}">
      <text>
        <r>
          <rPr>
            <b/>
            <sz val="9"/>
            <color indexed="81"/>
            <rFont val="Tahoma"/>
            <charset val="1"/>
          </rPr>
          <t>Nathan Butler:</t>
        </r>
        <r>
          <rPr>
            <sz val="9"/>
            <color indexed="81"/>
            <rFont val="Tahoma"/>
            <charset val="1"/>
          </rPr>
          <t xml:space="preserve">
Current salaries plus 7-10% (combo COLA and wage increase). One new position. 
VILLAGE: 
Administrator VATH: 110,000
Assistant Administrator VATH: 78,000
DISTRICTWIDE: 
Financial Director (FD): $85,200
Admin Assist for FD: up to $65,000
</t>
        </r>
      </text>
    </comment>
    <comment ref="G6" authorId="0" shapeId="0" xr:uid="{4F58896D-E86F-47CF-81FC-160C9B96356C}">
      <text>
        <r>
          <rPr>
            <b/>
            <sz val="9"/>
            <color indexed="81"/>
            <rFont val="Tahoma"/>
            <family val="2"/>
          </rPr>
          <t>Nathan Butler:</t>
        </r>
        <r>
          <rPr>
            <sz val="9"/>
            <color indexed="81"/>
            <rFont val="Tahoma"/>
            <family val="2"/>
          </rPr>
          <t xml:space="preserve">
6% increase</t>
        </r>
      </text>
    </comment>
    <comment ref="D7" authorId="0" shapeId="0" xr:uid="{04D7DC7A-2B9C-4006-8292-EE283DF836D7}">
      <text>
        <r>
          <rPr>
            <b/>
            <sz val="9"/>
            <color indexed="81"/>
            <rFont val="Tahoma"/>
            <charset val="1"/>
          </rPr>
          <t>Nathan Butler:</t>
        </r>
        <r>
          <rPr>
            <sz val="9"/>
            <color indexed="81"/>
            <rFont val="Tahoma"/>
            <charset val="1"/>
          </rPr>
          <t xml:space="preserve">
We've mostly been meeting once a month, but we do anticipate some extra meetings over budgeting in the fall</t>
        </r>
      </text>
    </comment>
    <comment ref="F7" authorId="0" shapeId="0" xr:uid="{1C3FF67B-C26A-4F23-820B-B4469D4EDDC8}">
      <text>
        <r>
          <rPr>
            <b/>
            <sz val="9"/>
            <color indexed="81"/>
            <rFont val="Tahoma"/>
            <charset val="1"/>
          </rPr>
          <t>Nathan Butler:</t>
        </r>
        <r>
          <rPr>
            <sz val="9"/>
            <color indexed="81"/>
            <rFont val="Tahoma"/>
            <charset val="1"/>
          </rPr>
          <t xml:space="preserve">
We've mostly been meeting once a month, but we do anticipate some extra meetings over budgeting in the fall</t>
        </r>
      </text>
    </comment>
    <comment ref="D8" authorId="0" shapeId="0" xr:uid="{C0DA7E95-AEA2-464E-8332-1853B09B61F4}">
      <text>
        <r>
          <rPr>
            <b/>
            <sz val="9"/>
            <color indexed="81"/>
            <rFont val="Tahoma"/>
            <charset val="1"/>
          </rPr>
          <t>Nathan Butler:</t>
        </r>
        <r>
          <rPr>
            <sz val="9"/>
            <color indexed="81"/>
            <rFont val="Tahoma"/>
            <charset val="1"/>
          </rPr>
          <t xml:space="preserve">
6 month averaged then multiplied by 12. A small premium applied due to COLA in March. </t>
        </r>
      </text>
    </comment>
    <comment ref="F8" authorId="0" shapeId="0" xr:uid="{741911C7-B8D0-48C4-9A5C-74C049137DC6}">
      <text>
        <r>
          <rPr>
            <b/>
            <sz val="9"/>
            <color indexed="81"/>
            <rFont val="Tahoma"/>
            <family val="2"/>
          </rPr>
          <t>Nathan Butler:</t>
        </r>
        <r>
          <rPr>
            <sz val="9"/>
            <color indexed="81"/>
            <rFont val="Tahoma"/>
            <family val="2"/>
          </rPr>
          <t xml:space="preserve">
This includes cashed out PTO but not benefits. Represents about 1/2 of the total (other half carried by EMS).</t>
        </r>
      </text>
    </comment>
    <comment ref="G8" authorId="0" shapeId="0" xr:uid="{67667C91-042C-4B29-9FDC-5DA51BAF5BD1}">
      <text>
        <r>
          <rPr>
            <b/>
            <sz val="9"/>
            <color indexed="81"/>
            <rFont val="Tahoma"/>
            <family val="2"/>
          </rPr>
          <t>Nathan Butler:</t>
        </r>
        <r>
          <rPr>
            <sz val="9"/>
            <color indexed="81"/>
            <rFont val="Tahoma"/>
            <family val="2"/>
          </rPr>
          <t xml:space="preserve">
4%</t>
        </r>
      </text>
    </comment>
    <comment ref="D9" authorId="0" shapeId="0" xr:uid="{2F756614-7CF2-4F7D-AAC8-6E2FD163EB4E}">
      <text>
        <r>
          <rPr>
            <b/>
            <sz val="9"/>
            <color indexed="81"/>
            <rFont val="Tahoma"/>
            <charset val="1"/>
          </rPr>
          <t>Nathan Butler:</t>
        </r>
        <r>
          <rPr>
            <sz val="9"/>
            <color indexed="81"/>
            <rFont val="Tahoma"/>
            <charset val="1"/>
          </rPr>
          <t xml:space="preserve">
We often don't know until later in the year how much PTO admin employees intende to cash out</t>
        </r>
      </text>
    </comment>
    <comment ref="F9" authorId="0" shapeId="0" xr:uid="{2562E37D-CC5D-411D-8A53-1ECDD4033A35}">
      <text>
        <r>
          <rPr>
            <b/>
            <sz val="9"/>
            <color indexed="81"/>
            <rFont val="Tahoma"/>
            <charset val="1"/>
          </rPr>
          <t>Nathan Butler:</t>
        </r>
        <r>
          <rPr>
            <sz val="9"/>
            <color indexed="81"/>
            <rFont val="Tahoma"/>
            <charset val="1"/>
          </rPr>
          <t xml:space="preserve">
We often don't know until later in the year how much PTO admin employees intende to cash out</t>
        </r>
      </text>
    </comment>
    <comment ref="D18" authorId="0" shapeId="0" xr:uid="{6443F2AE-23CB-4633-8F09-515DE1406F9B}">
      <text>
        <r>
          <rPr>
            <b/>
            <sz val="9"/>
            <color indexed="81"/>
            <rFont val="Tahoma"/>
            <charset val="1"/>
          </rPr>
          <t>Nathan Butler:</t>
        </r>
        <r>
          <rPr>
            <sz val="9"/>
            <color indexed="81"/>
            <rFont val="Tahoma"/>
            <charset val="1"/>
          </rPr>
          <t xml:space="preserve">
We were able to hire an RN and LPN earlier than expected - who live on SJI. This is monthly avg x 10 </t>
        </r>
      </text>
    </comment>
    <comment ref="F18" authorId="0" shapeId="0" xr:uid="{94930F64-72A6-490D-AF06-F8B8D65572F5}">
      <text>
        <r>
          <rPr>
            <b/>
            <sz val="9"/>
            <color indexed="81"/>
            <rFont val="Tahoma"/>
            <charset val="1"/>
          </rPr>
          <t>Nathan Butler:</t>
        </r>
        <r>
          <rPr>
            <sz val="9"/>
            <color indexed="81"/>
            <rFont val="Tahoma"/>
            <charset val="1"/>
          </rPr>
          <t xml:space="preserve">
RN  $83,000
LPN $78,000
Home Care Lead/Training Center (new): $68,000
Moving them to salary which will eliminate OT. Also price competive for this island (just a little less than a 1st year nurse at the ER @ PIMC)</t>
        </r>
      </text>
    </comment>
    <comment ref="D19" authorId="0" shapeId="0" xr:uid="{A59B7631-5365-4B22-A274-9C4493D8F81D}">
      <text>
        <r>
          <rPr>
            <b/>
            <sz val="9"/>
            <color indexed="81"/>
            <rFont val="Tahoma"/>
            <charset val="1"/>
          </rPr>
          <t>Nathan Butler:</t>
        </r>
        <r>
          <rPr>
            <sz val="9"/>
            <color indexed="81"/>
            <rFont val="Tahoma"/>
            <charset val="1"/>
          </rPr>
          <t xml:space="preserve">
We are short one med-tec, so we took the YTD, then added: the monthly avg, added 15% expenses, and multiplied by 6 months. The Mar - June months, plus the 6 months = total.
Goal is to cover 21 eight-hour shifts. Currently using 4 FTE and 2 part-time. </t>
        </r>
      </text>
    </comment>
    <comment ref="F19" authorId="0" shapeId="0" xr:uid="{D1524FAE-1632-4D5C-B349-F84C0A54A824}">
      <text>
        <r>
          <rPr>
            <b/>
            <sz val="9"/>
            <color indexed="81"/>
            <rFont val="Tahoma"/>
            <family val="2"/>
          </rPr>
          <t>Nathan Butler:</t>
        </r>
        <r>
          <rPr>
            <sz val="9"/>
            <color indexed="81"/>
            <rFont val="Tahoma"/>
            <family val="2"/>
          </rPr>
          <t xml:space="preserve">
avg YTD with 5% increase placeholder</t>
        </r>
      </text>
    </comment>
    <comment ref="D20" authorId="0" shapeId="0" xr:uid="{DE997C34-1C46-4F2F-8573-652BE87BBE1E}">
      <text>
        <r>
          <rPr>
            <b/>
            <sz val="9"/>
            <color indexed="81"/>
            <rFont val="Tahoma"/>
            <charset val="1"/>
          </rPr>
          <t>Nathan Butler:</t>
        </r>
        <r>
          <rPr>
            <sz val="9"/>
            <color indexed="81"/>
            <rFont val="Tahoma"/>
            <charset val="1"/>
          </rPr>
          <t xml:space="preserve">
2 RAs in am, 2 RA at swing, 1 at night shift. Fully staffed. 
Took monthly average x number of months. </t>
        </r>
      </text>
    </comment>
    <comment ref="F20" authorId="0" shapeId="0" xr:uid="{7C0EA258-A7DA-45CB-B410-224FA69B3C30}">
      <text>
        <r>
          <rPr>
            <b/>
            <sz val="9"/>
            <color indexed="81"/>
            <rFont val="Tahoma"/>
            <family val="2"/>
          </rPr>
          <t>Nathan Butler:</t>
        </r>
        <r>
          <rPr>
            <sz val="9"/>
            <color indexed="81"/>
            <rFont val="Tahoma"/>
            <family val="2"/>
          </rPr>
          <t xml:space="preserve">
avg YTD with 5% increase placeholder</t>
        </r>
      </text>
    </comment>
    <comment ref="D21" authorId="0" shapeId="0" xr:uid="{389CAF2F-F0D3-469A-9DF6-7CAA0BC25F5B}">
      <text>
        <r>
          <rPr>
            <b/>
            <sz val="9"/>
            <color indexed="81"/>
            <rFont val="Tahoma"/>
            <charset val="1"/>
          </rPr>
          <t>Nathan Butler:</t>
        </r>
        <r>
          <rPr>
            <sz val="9"/>
            <color indexed="81"/>
            <rFont val="Tahoma"/>
            <charset val="1"/>
          </rPr>
          <t xml:space="preserve">
We are short one. Goal is 3 Chefs FTE, 2 dining FTEs, and some part-timers.
We take the YTD avg  x 6 x 20% (for the extra help)
($16,173 x 1.2 = $19,407
$19,407 x 6  = $116,447
add $116,447 to YTD
</t>
        </r>
      </text>
    </comment>
    <comment ref="F21" authorId="0" shapeId="0" xr:uid="{11C3A691-7A01-4887-B903-697F133BE176}">
      <text>
        <r>
          <rPr>
            <b/>
            <sz val="9"/>
            <color indexed="81"/>
            <rFont val="Tahoma"/>
            <family val="2"/>
          </rPr>
          <t>Nathan Butler:</t>
        </r>
        <r>
          <rPr>
            <sz val="9"/>
            <color indexed="81"/>
            <rFont val="Tahoma"/>
            <family val="2"/>
          </rPr>
          <t xml:space="preserve">
Sept is most accurate month. Value represents Sept x 12 plus 5%</t>
        </r>
      </text>
    </comment>
    <comment ref="D22" authorId="0" shapeId="0" xr:uid="{32801409-879E-4E99-A627-53A1369BB01C}">
      <text>
        <r>
          <rPr>
            <b/>
            <sz val="9"/>
            <color indexed="81"/>
            <rFont val="Tahoma"/>
            <charset val="1"/>
          </rPr>
          <t>Nathan Butler:</t>
        </r>
        <r>
          <rPr>
            <sz val="9"/>
            <color indexed="81"/>
            <rFont val="Tahoma"/>
            <charset val="1"/>
          </rPr>
          <t xml:space="preserve">
Activities is in flux. We are planning on two part-time employees, total 50 hours, at $19/hour, for the remaining six months
50 hours x 26 weeks = 1300 hours
1300 hours x $19 = $24,700 
plus YTD</t>
        </r>
      </text>
    </comment>
    <comment ref="F22" authorId="0" shapeId="0" xr:uid="{203EC9E5-EE00-42F8-A75B-7FE9AF2A05FD}">
      <text>
        <r>
          <rPr>
            <b/>
            <sz val="9"/>
            <color indexed="81"/>
            <rFont val="Tahoma"/>
            <family val="2"/>
          </rPr>
          <t>Nathan Butler:</t>
        </r>
        <r>
          <rPr>
            <sz val="9"/>
            <color indexed="81"/>
            <rFont val="Tahoma"/>
            <family val="2"/>
          </rPr>
          <t xml:space="preserve">
Sept is most accurate month. Value represents Sept x 12 plus 5% </t>
        </r>
      </text>
    </comment>
    <comment ref="G22" authorId="0" shapeId="0" xr:uid="{8BA76379-4F47-44A2-A082-2BEC7B2FB7EC}">
      <text>
        <r>
          <rPr>
            <b/>
            <sz val="9"/>
            <color indexed="81"/>
            <rFont val="Tahoma"/>
            <charset val="1"/>
          </rPr>
          <t>Nathan Butler:</t>
        </r>
        <r>
          <rPr>
            <sz val="9"/>
            <color indexed="81"/>
            <rFont val="Tahoma"/>
            <charset val="1"/>
          </rPr>
          <t xml:space="preserve">
Hired new staff fall 2022, is three part-timers (including 1 who also does kitche). Total about $5000 per month. </t>
        </r>
      </text>
    </comment>
    <comment ref="D23" authorId="0" shapeId="0" xr:uid="{D46DF24B-8838-4E6B-81A1-45EB0765EE28}">
      <text>
        <r>
          <rPr>
            <b/>
            <sz val="9"/>
            <color indexed="81"/>
            <rFont val="Tahoma"/>
            <family val="2"/>
          </rPr>
          <t>Nathan Butler:</t>
        </r>
        <r>
          <rPr>
            <sz val="9"/>
            <color indexed="81"/>
            <rFont val="Tahoma"/>
            <family val="2"/>
          </rPr>
          <t xml:space="preserve">
It's unlikely we will start paying people for this work in 2022. We will be preparing polices and procedures and building the framework for the program </t>
        </r>
      </text>
    </comment>
    <comment ref="F23" authorId="0" shapeId="0" xr:uid="{9EDE45F2-AC66-42D4-B184-7DB6BB9B4732}">
      <text>
        <r>
          <rPr>
            <b/>
            <sz val="9"/>
            <color indexed="81"/>
            <rFont val="Tahoma"/>
            <family val="2"/>
          </rPr>
          <t>Nathan Butler:</t>
        </r>
        <r>
          <rPr>
            <sz val="9"/>
            <color indexed="81"/>
            <rFont val="Tahoma"/>
            <family val="2"/>
          </rPr>
          <t xml:space="preserve">
We are planning to hire someone to start building home care (see Nursing/561.00.10.3001 above) and run the training center. </t>
        </r>
      </text>
    </comment>
    <comment ref="D24" authorId="0" shapeId="0" xr:uid="{9DC2E107-BEEA-4A55-8047-81CAF28FF977}">
      <text>
        <r>
          <rPr>
            <b/>
            <sz val="9"/>
            <color indexed="81"/>
            <rFont val="Tahoma"/>
            <charset val="1"/>
          </rPr>
          <t>Nathan Butler:</t>
        </r>
        <r>
          <rPr>
            <sz val="9"/>
            <color indexed="81"/>
            <rFont val="Tahoma"/>
            <charset val="1"/>
          </rPr>
          <t xml:space="preserve">
4 month avg x 10 = budget number </t>
        </r>
      </text>
    </comment>
    <comment ref="F24" authorId="0" shapeId="0" xr:uid="{A8E4978C-0169-41B4-8D6C-D35B5448656E}">
      <text>
        <r>
          <rPr>
            <b/>
            <sz val="9"/>
            <color indexed="81"/>
            <rFont val="Tahoma"/>
            <family val="2"/>
          </rPr>
          <t>Nathan Butler:</t>
        </r>
        <r>
          <rPr>
            <sz val="9"/>
            <color indexed="81"/>
            <rFont val="Tahoma"/>
            <family val="2"/>
          </rPr>
          <t xml:space="preserve">
avg YTD x 12 plus 5%. Part-time Maint. Dir to go fulltime </t>
        </r>
      </text>
    </comment>
    <comment ref="D25" authorId="0" shapeId="0" xr:uid="{C49C8844-A898-45CC-B997-97EB621C286F}">
      <text>
        <r>
          <rPr>
            <b/>
            <sz val="9"/>
            <color indexed="81"/>
            <rFont val="Tahoma"/>
            <charset val="1"/>
          </rPr>
          <t>Nathan Butler:</t>
        </r>
        <r>
          <rPr>
            <sz val="9"/>
            <color indexed="81"/>
            <rFont val="Tahoma"/>
            <charset val="1"/>
          </rPr>
          <t xml:space="preserve">
We need to avoid underbudgeting here. Evertually people will start cashing out PTO and we don't want to be unable to pay</t>
        </r>
      </text>
    </comment>
    <comment ref="F25" authorId="0" shapeId="0" xr:uid="{33D78C67-4F0F-467F-B010-C4204D797BBC}">
      <text>
        <r>
          <rPr>
            <b/>
            <sz val="9"/>
            <color indexed="81"/>
            <rFont val="Tahoma"/>
            <charset val="1"/>
          </rPr>
          <t>Nathan Butler:</t>
        </r>
        <r>
          <rPr>
            <sz val="9"/>
            <color indexed="81"/>
            <rFont val="Tahoma"/>
            <charset val="1"/>
          </rPr>
          <t xml:space="preserve">
We need to avoid underbudgeting here. Evertually people will start cashing out PTO and we don't want to be unable to pay</t>
        </r>
      </text>
    </comment>
    <comment ref="F26" authorId="0" shapeId="0" xr:uid="{486E24AE-09A2-4A8D-8EB3-4A7B669ACF2D}">
      <text>
        <r>
          <rPr>
            <b/>
            <sz val="9"/>
            <color indexed="81"/>
            <rFont val="Tahoma"/>
            <family val="2"/>
          </rPr>
          <t>Nathan Butler:</t>
        </r>
        <r>
          <rPr>
            <sz val="9"/>
            <color indexed="81"/>
            <rFont val="Tahoma"/>
            <family val="2"/>
          </rPr>
          <t xml:space="preserve">
Reminder that we only operated VATH for 10 months. This is for full 12 months of operation. </t>
        </r>
      </text>
    </comment>
    <comment ref="B28" authorId="0" shapeId="0" xr:uid="{81FB1A9D-E272-44CA-8F96-3F4BBD8B5D2D}">
      <text>
        <r>
          <rPr>
            <b/>
            <sz val="9"/>
            <color indexed="81"/>
            <rFont val="Tahoma"/>
            <charset val="1"/>
          </rPr>
          <t>Nathan Butler:</t>
        </r>
        <r>
          <rPr>
            <sz val="9"/>
            <color indexed="81"/>
            <rFont val="Tahoma"/>
            <charset val="1"/>
          </rPr>
          <t xml:space="preserve">
FICA, Medicare, Deferred Comp, PERS </t>
        </r>
      </text>
    </comment>
    <comment ref="D28" authorId="0" shapeId="0" xr:uid="{26A93DC8-28B9-4BA0-B579-CB07BB171FB0}">
      <text>
        <r>
          <rPr>
            <b/>
            <sz val="9"/>
            <color indexed="81"/>
            <rFont val="Tahoma"/>
            <family val="2"/>
          </rPr>
          <t>Nathan Butler:</t>
        </r>
        <r>
          <rPr>
            <sz val="9"/>
            <color indexed="81"/>
            <rFont val="Tahoma"/>
            <family val="2"/>
          </rPr>
          <t xml:space="preserve">
based on salaries and wages x about 8%</t>
        </r>
      </text>
    </comment>
    <comment ref="F28" authorId="0" shapeId="0" xr:uid="{41EFC04F-2914-4EB3-BCF7-E43ADF2677CE}">
      <text>
        <r>
          <rPr>
            <b/>
            <sz val="9"/>
            <color indexed="81"/>
            <rFont val="Tahoma"/>
            <family val="2"/>
          </rPr>
          <t>Nathan Butler:</t>
        </r>
        <r>
          <rPr>
            <sz val="9"/>
            <color indexed="81"/>
            <rFont val="Tahoma"/>
            <family val="2"/>
          </rPr>
          <t xml:space="preserve">
based on salaries and wages x about 8%</t>
        </r>
      </text>
    </comment>
    <comment ref="D29" authorId="0" shapeId="0" xr:uid="{D6433E4F-3888-401D-9859-1D10A4CD8E38}">
      <text>
        <r>
          <rPr>
            <b/>
            <sz val="9"/>
            <color indexed="81"/>
            <rFont val="Tahoma"/>
            <charset val="1"/>
          </rPr>
          <t>Nathan Butler:</t>
        </r>
        <r>
          <rPr>
            <sz val="9"/>
            <color indexed="81"/>
            <rFont val="Tahoma"/>
            <charset val="1"/>
          </rPr>
          <t xml:space="preserve">
The L&amp;I costs are higher for the Village than expected. L&amp;I ratings went up this year. </t>
        </r>
      </text>
    </comment>
    <comment ref="F29" authorId="0" shapeId="0" xr:uid="{1DFF7BDF-4FBB-4817-9770-7D3AD57283FD}">
      <text>
        <r>
          <rPr>
            <b/>
            <sz val="9"/>
            <color indexed="81"/>
            <rFont val="Tahoma"/>
            <charset val="1"/>
          </rPr>
          <t>Nathan Butler:</t>
        </r>
        <r>
          <rPr>
            <sz val="9"/>
            <color indexed="81"/>
            <rFont val="Tahoma"/>
            <charset val="1"/>
          </rPr>
          <t xml:space="preserve">
The L&amp;I costs are higher for the Village than expected. L&amp;I ratings went up this year. </t>
        </r>
      </text>
    </comment>
    <comment ref="D30" authorId="0" shapeId="0" xr:uid="{E1003717-9351-4013-8E3A-197034BA1890}">
      <text>
        <r>
          <rPr>
            <b/>
            <sz val="9"/>
            <color indexed="81"/>
            <rFont val="Tahoma"/>
            <family val="2"/>
          </rPr>
          <t>Nathan Butler:</t>
        </r>
        <r>
          <rPr>
            <sz val="9"/>
            <color indexed="81"/>
            <rFont val="Tahoma"/>
            <family val="2"/>
          </rPr>
          <t xml:space="preserve">
Employer's portion is about 10% of wages </t>
        </r>
      </text>
    </comment>
    <comment ref="F30" authorId="0" shapeId="0" xr:uid="{F2C5DF0E-2567-47D4-9FE4-CC37CBE8D763}">
      <text>
        <r>
          <rPr>
            <b/>
            <sz val="9"/>
            <color indexed="81"/>
            <rFont val="Tahoma"/>
            <family val="2"/>
          </rPr>
          <t>Nathan Butler:</t>
        </r>
        <r>
          <rPr>
            <sz val="9"/>
            <color indexed="81"/>
            <rFont val="Tahoma"/>
            <family val="2"/>
          </rPr>
          <t xml:space="preserve">
Employer's portion is about 10% of wages </t>
        </r>
      </text>
    </comment>
    <comment ref="C31" authorId="0" shapeId="0" xr:uid="{1B196E69-70FB-4446-B0D2-4516AAA2DEA1}">
      <text>
        <r>
          <rPr>
            <b/>
            <sz val="9"/>
            <color indexed="81"/>
            <rFont val="Tahoma"/>
            <charset val="1"/>
          </rPr>
          <t>Nathan Butler:</t>
        </r>
        <r>
          <rPr>
            <sz val="9"/>
            <color indexed="81"/>
            <rFont val="Tahoma"/>
            <charset val="1"/>
          </rPr>
          <t xml:space="preserve">
In 2021 this included PERS. In 2022, this is broken out into its own section. </t>
        </r>
      </text>
    </comment>
    <comment ref="D31" authorId="0" shapeId="0" xr:uid="{ED13A8E2-A4AD-4607-A539-BF9E96F3B715}">
      <text>
        <r>
          <rPr>
            <b/>
            <sz val="9"/>
            <color indexed="81"/>
            <rFont val="Tahoma"/>
            <family val="2"/>
          </rPr>
          <t>Nathan Butler:</t>
        </r>
        <r>
          <rPr>
            <sz val="9"/>
            <color indexed="81"/>
            <rFont val="Tahoma"/>
            <family val="2"/>
          </rPr>
          <t xml:space="preserve">
YTD </t>
        </r>
        <r>
          <rPr>
            <u/>
            <sz val="9"/>
            <color indexed="81"/>
            <rFont val="Tahoma"/>
            <family val="2"/>
          </rPr>
          <t>plus</t>
        </r>
        <r>
          <rPr>
            <sz val="9"/>
            <color indexed="81"/>
            <rFont val="Tahoma"/>
            <family val="2"/>
          </rPr>
          <t xml:space="preserve"> monthly avg x 6 remaining months. Note that HRA has been moved out of this category, which explains why the original budgeted number was so high. </t>
        </r>
      </text>
    </comment>
    <comment ref="F31" authorId="0" shapeId="0" xr:uid="{3811D937-787D-498D-A2EC-1F82C9B9DE04}">
      <text>
        <r>
          <rPr>
            <b/>
            <sz val="9"/>
            <color indexed="81"/>
            <rFont val="Tahoma"/>
            <family val="2"/>
          </rPr>
          <t>Nathan Butler:</t>
        </r>
        <r>
          <rPr>
            <sz val="9"/>
            <color indexed="81"/>
            <rFont val="Tahoma"/>
            <family val="2"/>
          </rPr>
          <t xml:space="preserve">
Avg monthly is $24,723 with a 10% buffer = $311,518</t>
        </r>
      </text>
    </comment>
    <comment ref="G31" authorId="0" shapeId="0" xr:uid="{952A2829-9B71-4DAB-AC18-DFB6FAE38AFF}">
      <text>
        <r>
          <rPr>
            <b/>
            <sz val="9"/>
            <color indexed="81"/>
            <rFont val="Tahoma"/>
            <family val="2"/>
          </rPr>
          <t>Nathan Butler:</t>
        </r>
        <r>
          <rPr>
            <sz val="9"/>
            <color indexed="81"/>
            <rFont val="Tahoma"/>
            <family val="2"/>
          </rPr>
          <t xml:space="preserve">
5%</t>
        </r>
      </text>
    </comment>
    <comment ref="D33" authorId="0" shapeId="0" xr:uid="{261B810A-9AB9-453A-9043-0AAA3C8D5ED0}">
      <text>
        <r>
          <rPr>
            <b/>
            <sz val="9"/>
            <color indexed="81"/>
            <rFont val="Tahoma"/>
            <family val="2"/>
          </rPr>
          <t>Nathan Butler:</t>
        </r>
        <r>
          <rPr>
            <sz val="9"/>
            <color indexed="81"/>
            <rFont val="Tahoma"/>
            <family val="2"/>
          </rPr>
          <t xml:space="preserve">
Originally was part of the "MEDICAL" BARS Code </t>
        </r>
      </text>
    </comment>
    <comment ref="F33" authorId="0" shapeId="0" xr:uid="{B4F4D63B-DC7A-4608-986B-AB87AF8156E1}">
      <text>
        <r>
          <rPr>
            <b/>
            <sz val="9"/>
            <color indexed="81"/>
            <rFont val="Tahoma"/>
            <family val="2"/>
          </rPr>
          <t>Nathan Butler:</t>
        </r>
        <r>
          <rPr>
            <sz val="9"/>
            <color indexed="81"/>
            <rFont val="Tahoma"/>
            <family val="2"/>
          </rPr>
          <t xml:space="preserve">
Just have to top off the account. We won't know how much this will cost until the end of the year, but usually it's about half</t>
        </r>
      </text>
    </comment>
    <comment ref="F34" authorId="0" shapeId="0" xr:uid="{7E089773-65ED-4F17-8EC2-BEC870CFD93D}">
      <text>
        <r>
          <rPr>
            <b/>
            <sz val="9"/>
            <color indexed="81"/>
            <rFont val="Tahoma"/>
            <family val="2"/>
          </rPr>
          <t>Nathan Butler:</t>
        </r>
        <r>
          <rPr>
            <sz val="9"/>
            <color indexed="81"/>
            <rFont val="Tahoma"/>
            <family val="2"/>
          </rPr>
          <t xml:space="preserve">
Life Flight, Island Air, and Airlift NW collectively cost about $4000</t>
        </r>
      </text>
    </comment>
    <comment ref="D37" authorId="0" shapeId="0" xr:uid="{1BF05A6E-DCD4-43F9-89B3-6D9A029E9342}">
      <text>
        <r>
          <rPr>
            <b/>
            <sz val="9"/>
            <color indexed="81"/>
            <rFont val="Tahoma"/>
            <charset val="1"/>
          </rPr>
          <t>Nathan Butler:</t>
        </r>
        <r>
          <rPr>
            <sz val="9"/>
            <color indexed="81"/>
            <rFont val="Tahoma"/>
            <charset val="1"/>
          </rPr>
          <t xml:space="preserve">
Based on 10 months with avg 927.75</t>
        </r>
      </text>
    </comment>
    <comment ref="F37" authorId="0" shapeId="0" xr:uid="{687B49F3-B8E2-4263-9263-6058E9267C04}">
      <text>
        <r>
          <rPr>
            <b/>
            <sz val="9"/>
            <color indexed="81"/>
            <rFont val="Tahoma"/>
            <family val="2"/>
          </rPr>
          <t xml:space="preserve">Nathan Butler
</t>
        </r>
        <r>
          <rPr>
            <sz val="9"/>
            <color indexed="81"/>
            <rFont val="Tahoma"/>
            <family val="2"/>
          </rPr>
          <t>Avg YTD x 12</t>
        </r>
      </text>
    </comment>
    <comment ref="D38" authorId="0" shapeId="0" xr:uid="{55C759DD-26AE-497B-8C3C-744F2EA8D062}">
      <text>
        <r>
          <rPr>
            <b/>
            <sz val="9"/>
            <color indexed="81"/>
            <rFont val="Tahoma"/>
            <charset val="1"/>
          </rPr>
          <t>Nathan Butler:</t>
        </r>
        <r>
          <rPr>
            <sz val="9"/>
            <color indexed="81"/>
            <rFont val="Tahoma"/>
            <charset val="1"/>
          </rPr>
          <t xml:space="preserve">
based on 10 months with 83.5 monthly avg</t>
        </r>
      </text>
    </comment>
    <comment ref="D39" authorId="0" shapeId="0" xr:uid="{57B61664-D546-4797-9492-3E7E1EA16A62}">
      <text>
        <r>
          <rPr>
            <b/>
            <sz val="9"/>
            <color indexed="81"/>
            <rFont val="Tahoma"/>
            <charset val="1"/>
          </rPr>
          <t>Nathan Butler:</t>
        </r>
        <r>
          <rPr>
            <sz val="9"/>
            <color indexed="81"/>
            <rFont val="Tahoma"/>
            <charset val="1"/>
          </rPr>
          <t xml:space="preserve">
This is more complicated as we did have Jan/Feb expenses. Used the last 4 months as a baseline instead (1000x6) + YTD</t>
        </r>
      </text>
    </comment>
    <comment ref="D40" authorId="0" shapeId="0" xr:uid="{9FFF88F8-248C-4A77-BC7D-729BA54A0FD2}">
      <text>
        <r>
          <rPr>
            <b/>
            <sz val="9"/>
            <color indexed="81"/>
            <rFont val="Tahoma"/>
            <charset val="1"/>
          </rPr>
          <t>Nathan Butler:</t>
        </r>
        <r>
          <rPr>
            <sz val="9"/>
            <color indexed="81"/>
            <rFont val="Tahoma"/>
            <charset val="1"/>
          </rPr>
          <t xml:space="preserve">
Based on monthly avg of 2926</t>
        </r>
      </text>
    </comment>
    <comment ref="D41" authorId="0" shapeId="0" xr:uid="{EF3B27D1-F5D2-4EDA-88BB-DC93C731F35E}">
      <text>
        <r>
          <rPr>
            <b/>
            <sz val="9"/>
            <color indexed="81"/>
            <rFont val="Tahoma"/>
            <charset val="1"/>
          </rPr>
          <t>Nathan Butler:</t>
        </r>
        <r>
          <rPr>
            <sz val="9"/>
            <color indexed="81"/>
            <rFont val="Tahoma"/>
            <charset val="1"/>
          </rPr>
          <t xml:space="preserve">
Based on monthly avg of 1613 </t>
        </r>
      </text>
    </comment>
    <comment ref="D42" authorId="0" shapeId="0" xr:uid="{FDDEE97E-7F0C-4A6F-9820-999B554271CE}">
      <text>
        <r>
          <rPr>
            <b/>
            <sz val="9"/>
            <color indexed="81"/>
            <rFont val="Tahoma"/>
            <charset val="1"/>
          </rPr>
          <t>Nathan Butler:</t>
        </r>
        <r>
          <rPr>
            <sz val="9"/>
            <color indexed="81"/>
            <rFont val="Tahoma"/>
            <charset val="1"/>
          </rPr>
          <t xml:space="preserve">
Based on monthly avg of 11197. Food is going up in price a lot, and bulk food can be hard to get. Also,  kitchen supplies costs are low contributing to increase here (i.e. how they're tracked has changed)</t>
        </r>
      </text>
    </comment>
    <comment ref="F44" authorId="0" shapeId="0" xr:uid="{F653FB2F-CC6E-45CD-A875-57EDAC857F88}">
      <text>
        <r>
          <rPr>
            <b/>
            <sz val="9"/>
            <color indexed="81"/>
            <rFont val="Tahoma"/>
            <family val="2"/>
          </rPr>
          <t>Nathan Butler:</t>
        </r>
        <r>
          <rPr>
            <sz val="9"/>
            <color indexed="81"/>
            <rFont val="Tahoma"/>
            <family val="2"/>
          </rPr>
          <t xml:space="preserve">
Outfitting a space for training with books, supplies, etc. </t>
        </r>
      </text>
    </comment>
    <comment ref="G44" authorId="0" shapeId="0" xr:uid="{E2FCF2A3-534E-4A8B-A7F2-835EC9379DD3}">
      <text>
        <r>
          <rPr>
            <b/>
            <sz val="9"/>
            <color indexed="81"/>
            <rFont val="Tahoma"/>
            <family val="2"/>
          </rPr>
          <t>Nathan Butler:</t>
        </r>
        <r>
          <rPr>
            <sz val="9"/>
            <color indexed="81"/>
            <rFont val="Tahoma"/>
            <family val="2"/>
          </rPr>
          <t xml:space="preserve">
cost should go down after initial establishment</t>
        </r>
      </text>
    </comment>
    <comment ref="F45" authorId="0" shapeId="0" xr:uid="{B5416B6B-33F2-4957-B575-AF96F8D13913}">
      <text>
        <r>
          <rPr>
            <b/>
            <sz val="9"/>
            <color indexed="81"/>
            <rFont val="Tahoma"/>
            <family val="2"/>
          </rPr>
          <t>Nathan Butler:</t>
        </r>
        <r>
          <rPr>
            <sz val="9"/>
            <color indexed="81"/>
            <rFont val="Tahoma"/>
            <family val="2"/>
          </rPr>
          <t xml:space="preserve">
Equipment purchases - they want to add some more workstations </t>
        </r>
      </text>
    </comment>
    <comment ref="D47" authorId="0" shapeId="0" xr:uid="{5864292A-BC40-4828-B703-1523FB421BC6}">
      <text>
        <r>
          <rPr>
            <b/>
            <sz val="9"/>
            <color indexed="81"/>
            <rFont val="Tahoma"/>
            <charset val="1"/>
          </rPr>
          <t>Nathan Butler:</t>
        </r>
        <r>
          <rPr>
            <sz val="9"/>
            <color indexed="81"/>
            <rFont val="Tahoma"/>
            <charset val="1"/>
          </rPr>
          <t xml:space="preserve">
$68,139 per Capital Improvement plan. Includes Med carts, dining furniture, office furniture, other building furniture, and admin offices (849 Spr St) furniture</t>
        </r>
      </text>
    </comment>
    <comment ref="F47" authorId="0" shapeId="0" xr:uid="{26224D54-8478-4E74-BA46-0CB3A2F29E3B}">
      <text>
        <r>
          <rPr>
            <b/>
            <sz val="9"/>
            <color indexed="81"/>
            <rFont val="Tahoma"/>
            <charset val="1"/>
          </rPr>
          <t>Nathan Butler:</t>
        </r>
        <r>
          <rPr>
            <sz val="9"/>
            <color indexed="81"/>
            <rFont val="Tahoma"/>
            <charset val="1"/>
          </rPr>
          <t xml:space="preserve">
Remainder unspent from 2022 Capital Improvement fund plus est other expenses for new office </t>
        </r>
      </text>
    </comment>
    <comment ref="G47" authorId="0" shapeId="0" xr:uid="{9BA91E46-64CB-40EB-9ECF-AE18CE375190}">
      <text>
        <r>
          <rPr>
            <b/>
            <sz val="9"/>
            <color indexed="81"/>
            <rFont val="Tahoma"/>
            <family val="2"/>
          </rPr>
          <t>Nathan Butler:</t>
        </r>
        <r>
          <rPr>
            <sz val="9"/>
            <color indexed="81"/>
            <rFont val="Tahoma"/>
            <family val="2"/>
          </rPr>
          <t xml:space="preserve">
Nothing in capital and equipment plan for this BARS code</t>
        </r>
      </text>
    </comment>
    <comment ref="F48" authorId="0" shapeId="0" xr:uid="{BE5AB33E-CD1E-452A-B576-C291B7B58064}">
      <text>
        <r>
          <rPr>
            <b/>
            <sz val="9"/>
            <color indexed="81"/>
            <rFont val="Tahoma"/>
            <family val="2"/>
          </rPr>
          <t>Nathan Butler:</t>
        </r>
        <r>
          <rPr>
            <sz val="9"/>
            <color indexed="81"/>
            <rFont val="Tahoma"/>
            <family val="2"/>
          </rPr>
          <t xml:space="preserve">
The supply items are all basically avg YTD x 12
Then added 5% for inflation</t>
        </r>
      </text>
    </comment>
    <comment ref="F51" authorId="0" shapeId="0" xr:uid="{A2A6F708-0C5F-442A-BAF6-132F67AAC40C}">
      <text>
        <r>
          <rPr>
            <b/>
            <sz val="9"/>
            <color indexed="81"/>
            <rFont val="Tahoma"/>
            <family val="2"/>
          </rPr>
          <t>Nathan Butler:</t>
        </r>
        <r>
          <rPr>
            <sz val="9"/>
            <color indexed="81"/>
            <rFont val="Tahoma"/>
            <family val="2"/>
          </rPr>
          <t xml:space="preserve">
paying under employee codes instead </t>
        </r>
      </text>
    </comment>
    <comment ref="D52" authorId="0" shapeId="0" xr:uid="{F182B82E-0C05-4A12-B02D-6BD575C9B234}">
      <text>
        <r>
          <rPr>
            <b/>
            <sz val="9"/>
            <color indexed="81"/>
            <rFont val="Tahoma"/>
            <family val="2"/>
          </rPr>
          <t>Nathan Butler:</t>
        </r>
        <r>
          <rPr>
            <sz val="9"/>
            <color indexed="81"/>
            <rFont val="Tahoma"/>
            <family val="2"/>
          </rPr>
          <t xml:space="preserve">
We are splitting expenses with EMS. The last mailer was EMS, and the next mailer willl be PHD. Additionally, we are increasing the amount of "sales" promotions outside of newsletters. </t>
        </r>
      </text>
    </comment>
    <comment ref="F52" authorId="0" shapeId="0" xr:uid="{309A6023-1B01-4558-BD01-C26F4D925F53}">
      <text>
        <r>
          <rPr>
            <b/>
            <sz val="9"/>
            <color indexed="81"/>
            <rFont val="Tahoma"/>
            <family val="2"/>
          </rPr>
          <t>Nathan Butler:</t>
        </r>
        <r>
          <rPr>
            <sz val="9"/>
            <color indexed="81"/>
            <rFont val="Tahoma"/>
            <family val="2"/>
          </rPr>
          <t xml:space="preserve">
We're still trying to get a fix on just how much mailers cost to produce. </t>
        </r>
      </text>
    </comment>
    <comment ref="D53" authorId="0" shapeId="0" xr:uid="{9837C484-253C-4241-A992-BB6844F6571E}">
      <text>
        <r>
          <rPr>
            <b/>
            <sz val="9"/>
            <color indexed="81"/>
            <rFont val="Tahoma"/>
            <charset val="1"/>
          </rPr>
          <t>Nathan Butler:</t>
        </r>
        <r>
          <rPr>
            <sz val="9"/>
            <color indexed="81"/>
            <rFont val="Tahoma"/>
            <charset val="1"/>
          </rPr>
          <t xml:space="preserve">
Mostly just audit and year end report help. EMS reimburses half.  </t>
        </r>
      </text>
    </comment>
    <comment ref="F53" authorId="0" shapeId="0" xr:uid="{05BF015B-8263-433C-8C17-7C5DF20A2AEB}">
      <text>
        <r>
          <rPr>
            <b/>
            <sz val="9"/>
            <color indexed="81"/>
            <rFont val="Tahoma"/>
            <charset val="1"/>
          </rPr>
          <t>Nathan Butler:</t>
        </r>
        <r>
          <rPr>
            <sz val="9"/>
            <color indexed="81"/>
            <rFont val="Tahoma"/>
            <charset val="1"/>
          </rPr>
          <t xml:space="preserve">
Mostly just audit and year end report help. EMS reimburses half.  </t>
        </r>
      </text>
    </comment>
    <comment ref="D54" authorId="0" shapeId="0" xr:uid="{5A2F1E1D-DB4E-4498-BCE8-1E0EF6EC2B99}">
      <text>
        <r>
          <rPr>
            <b/>
            <sz val="9"/>
            <color indexed="81"/>
            <rFont val="Tahoma"/>
            <charset val="1"/>
          </rPr>
          <t>Nathan Butler:</t>
        </r>
        <r>
          <rPr>
            <sz val="9"/>
            <color indexed="81"/>
            <rFont val="Tahoma"/>
            <charset val="1"/>
          </rPr>
          <t xml:space="preserve">
This includes the cost of a feasibility study on the expansion of the Village at the Harbor and rennovations on the EMS Building (50-75,000). We hope to also engage architectural/engineering services. </t>
        </r>
      </text>
    </comment>
    <comment ref="F54" authorId="0" shapeId="0" xr:uid="{BCE544D1-86C4-4E55-B42A-374B5DDBD2DB}">
      <text>
        <r>
          <rPr>
            <b/>
            <sz val="9"/>
            <color indexed="81"/>
            <rFont val="Tahoma"/>
            <charset val="1"/>
          </rPr>
          <t>Nathan Butler:</t>
        </r>
        <r>
          <rPr>
            <sz val="9"/>
            <color indexed="81"/>
            <rFont val="Tahoma"/>
            <charset val="1"/>
          </rPr>
          <t xml:space="preserve">
This includes the cost of a feasibility study on the expansion of the Village at the Harbor and rennovations on the EMS Building (50-75,000). We hope to also engage architectural/engineering services. 
While we have engaged these services in 2022, we haven't begun paying them. </t>
        </r>
      </text>
    </comment>
    <comment ref="G54" authorId="0" shapeId="0" xr:uid="{FF98680F-6040-4CAC-B480-CA18AAE990B9}">
      <text>
        <r>
          <rPr>
            <b/>
            <sz val="9"/>
            <color indexed="81"/>
            <rFont val="Tahoma"/>
            <family val="2"/>
          </rPr>
          <t>Nathan Butler:</t>
        </r>
        <r>
          <rPr>
            <sz val="9"/>
            <color indexed="81"/>
            <rFont val="Tahoma"/>
            <family val="2"/>
          </rPr>
          <t xml:space="preserve">
Final planning charges </t>
        </r>
      </text>
    </comment>
    <comment ref="D55" authorId="0" shapeId="0" xr:uid="{04D6B949-E798-482C-992D-F969EC83F273}">
      <text>
        <r>
          <rPr>
            <b/>
            <sz val="9"/>
            <color indexed="81"/>
            <rFont val="Tahoma"/>
            <charset val="1"/>
          </rPr>
          <t>Nathan Butler:</t>
        </r>
        <r>
          <rPr>
            <sz val="9"/>
            <color indexed="81"/>
            <rFont val="Tahoma"/>
            <charset val="1"/>
          </rPr>
          <t xml:space="preserve">
We ended up hiring an employee for this rather than a contractor </t>
        </r>
      </text>
    </comment>
    <comment ref="D58" authorId="0" shapeId="0" xr:uid="{EF4AE3BB-403E-40EB-89DB-EF059D56B9F7}">
      <text>
        <r>
          <rPr>
            <b/>
            <sz val="9"/>
            <color indexed="81"/>
            <rFont val="Tahoma"/>
            <charset val="1"/>
          </rPr>
          <t>Nathan Butler:</t>
        </r>
        <r>
          <rPr>
            <sz val="9"/>
            <color indexed="81"/>
            <rFont val="Tahoma"/>
            <charset val="1"/>
          </rPr>
          <t xml:space="preserve">
EMS reimburses half of this</t>
        </r>
      </text>
    </comment>
    <comment ref="F58" authorId="0" shapeId="0" xr:uid="{A381414E-EAF2-45C1-81C3-D82B448561E5}">
      <text>
        <r>
          <rPr>
            <b/>
            <sz val="9"/>
            <color indexed="81"/>
            <rFont val="Tahoma"/>
            <family val="2"/>
          </rPr>
          <t>Nathan Butler:</t>
        </r>
        <r>
          <rPr>
            <sz val="9"/>
            <color indexed="81"/>
            <rFont val="Tahoma"/>
            <family val="2"/>
          </rPr>
          <t xml:space="preserve">
No audit! The state asked us to move to every other year. </t>
        </r>
      </text>
    </comment>
    <comment ref="D59" authorId="0" shapeId="0" xr:uid="{FA43E4DD-F218-42EF-B1D1-EE8CB8807201}">
      <text>
        <r>
          <rPr>
            <b/>
            <sz val="9"/>
            <color indexed="81"/>
            <rFont val="Tahoma"/>
            <charset val="1"/>
          </rPr>
          <t>Nathan Butler:</t>
        </r>
        <r>
          <rPr>
            <sz val="9"/>
            <color indexed="81"/>
            <rFont val="Tahoma"/>
            <charset val="1"/>
          </rPr>
          <t xml:space="preserve">
max fifty enrollees. $3400 per year per person. Currently have seven. </t>
        </r>
      </text>
    </comment>
    <comment ref="F59" authorId="0" shapeId="0" xr:uid="{E852CF0F-70A3-4CC3-A1A9-7A49CD1CECB8}">
      <text>
        <r>
          <rPr>
            <b/>
            <sz val="9"/>
            <color indexed="81"/>
            <rFont val="Tahoma"/>
            <charset val="1"/>
          </rPr>
          <t>Nathan Butler:</t>
        </r>
        <r>
          <rPr>
            <sz val="9"/>
            <color indexed="81"/>
            <rFont val="Tahoma"/>
            <charset val="1"/>
          </rPr>
          <t xml:space="preserve">
max fifty enrollees. $2600 per year per person. Currently have seven. </t>
        </r>
      </text>
    </comment>
    <comment ref="D60" authorId="0" shapeId="0" xr:uid="{F9F11960-C979-4ACE-897F-AC38AB485DA6}">
      <text>
        <r>
          <rPr>
            <b/>
            <sz val="9"/>
            <color indexed="81"/>
            <rFont val="Tahoma"/>
            <charset val="1"/>
          </rPr>
          <t>Nathan Butler:</t>
        </r>
        <r>
          <rPr>
            <sz val="9"/>
            <color indexed="81"/>
            <rFont val="Tahoma"/>
            <charset val="1"/>
          </rPr>
          <t xml:space="preserve">
We're hoping to use all of the funds for the a survey of need. Funds expire in Oct and are not renewable. </t>
        </r>
      </text>
    </comment>
    <comment ref="D64" authorId="0" shapeId="0" xr:uid="{7C8DEC59-86E4-42BB-9293-1CB877934211}">
      <text>
        <r>
          <rPr>
            <b/>
            <sz val="9"/>
            <color indexed="81"/>
            <rFont val="Tahoma"/>
            <charset val="1"/>
          </rPr>
          <t>Nathan Butler:</t>
        </r>
        <r>
          <rPr>
            <sz val="9"/>
            <color indexed="81"/>
            <rFont val="Tahoma"/>
            <charset val="1"/>
          </rPr>
          <t xml:space="preserve">
June avg x 6 plus YTD</t>
        </r>
      </text>
    </comment>
    <comment ref="D65" authorId="0" shapeId="0" xr:uid="{089BD205-4427-4867-AD19-2C2551795BB5}">
      <text>
        <r>
          <rPr>
            <b/>
            <sz val="9"/>
            <color indexed="81"/>
            <rFont val="Tahoma"/>
            <charset val="1"/>
          </rPr>
          <t>Nathan Butler:</t>
        </r>
        <r>
          <rPr>
            <sz val="9"/>
            <color indexed="81"/>
            <rFont val="Tahoma"/>
            <charset val="1"/>
          </rPr>
          <t xml:space="preserve">
EMS/PHD swap paying postage on mailers; the entity not paying postage pays the print fees</t>
        </r>
      </text>
    </comment>
    <comment ref="F65" authorId="0" shapeId="0" xr:uid="{B305EE1F-79E1-458A-91A2-85362D0C788E}">
      <text>
        <r>
          <rPr>
            <b/>
            <sz val="9"/>
            <color indexed="81"/>
            <rFont val="Tahoma"/>
            <family val="2"/>
          </rPr>
          <t>Nathan Butler:</t>
        </r>
        <r>
          <rPr>
            <sz val="9"/>
            <color indexed="81"/>
            <rFont val="Tahoma"/>
            <family val="2"/>
          </rPr>
          <t xml:space="preserve">
Mailers, primarily, which can run $1200 - 1500 each. </t>
        </r>
      </text>
    </comment>
    <comment ref="D68" authorId="0" shapeId="0" xr:uid="{5EB1A2C1-0ACF-48B8-BE6B-6D43CDCF8606}">
      <text>
        <r>
          <rPr>
            <b/>
            <sz val="9"/>
            <color indexed="81"/>
            <rFont val="Tahoma"/>
            <charset val="1"/>
          </rPr>
          <t>Nathan Butler:</t>
        </r>
        <r>
          <rPr>
            <sz val="9"/>
            <color indexed="81"/>
            <rFont val="Tahoma"/>
            <charset val="1"/>
          </rPr>
          <t xml:space="preserve">
Conferences, training, etc. </t>
        </r>
      </text>
    </comment>
    <comment ref="F68" authorId="0" shapeId="0" xr:uid="{9057AE4B-9817-40C9-B0DA-394CA76BAEBC}">
      <text>
        <r>
          <rPr>
            <b/>
            <sz val="9"/>
            <color indexed="81"/>
            <rFont val="Tahoma"/>
            <family val="2"/>
          </rPr>
          <t>Nathan Butler:</t>
        </r>
        <r>
          <rPr>
            <sz val="9"/>
            <color indexed="81"/>
            <rFont val="Tahoma"/>
            <family val="2"/>
          </rPr>
          <t xml:space="preserve">
This is related to training as well as expansion planning - conferences on assisted living, touring and looking at other facilities, etc. </t>
        </r>
      </text>
    </comment>
    <comment ref="C69" authorId="0" shapeId="0" xr:uid="{4C8AABAD-390B-4702-8D06-A2C088A63588}">
      <text>
        <r>
          <rPr>
            <b/>
            <sz val="9"/>
            <color indexed="81"/>
            <rFont val="Tahoma"/>
            <family val="2"/>
          </rPr>
          <t>Nathan Butler:</t>
        </r>
        <r>
          <rPr>
            <sz val="9"/>
            <color indexed="81"/>
            <rFont val="Tahoma"/>
            <family val="2"/>
          </rPr>
          <t xml:space="preserve">
Nominal travel expected. Both grants plan to roll most of this into other funds. </t>
        </r>
      </text>
    </comment>
    <comment ref="D75" authorId="0" shapeId="0" xr:uid="{8E349771-A571-4508-B83C-AA4E57F6F149}">
      <text>
        <r>
          <rPr>
            <b/>
            <sz val="9"/>
            <color indexed="81"/>
            <rFont val="Tahoma"/>
            <charset val="1"/>
          </rPr>
          <t>Nathan Butler:</t>
        </r>
        <r>
          <rPr>
            <sz val="9"/>
            <color indexed="81"/>
            <rFont val="Tahoma"/>
            <charset val="1"/>
          </rPr>
          <t xml:space="preserve">
VFIS (non-Village, non-EMS) = $1052 per quarter = 4208
Liberty policy (for the Village) = $29,040</t>
        </r>
      </text>
    </comment>
    <comment ref="F75" authorId="0" shapeId="0" xr:uid="{84BF9F89-F52E-48CF-B5BF-07B8D4023ABB}">
      <text>
        <r>
          <rPr>
            <b/>
            <sz val="9"/>
            <color indexed="81"/>
            <rFont val="Tahoma"/>
            <charset val="1"/>
          </rPr>
          <t>Nathan Butler:</t>
        </r>
        <r>
          <rPr>
            <sz val="9"/>
            <color indexed="81"/>
            <rFont val="Tahoma"/>
            <charset val="1"/>
          </rPr>
          <t xml:space="preserve">
VFIS (non-Village, non-EMS) = $1052 per quarter = 4208
Liberty policy (for the Village) = $29,04010% increase assumed (likely much less)</t>
        </r>
      </text>
    </comment>
    <comment ref="D76" authorId="0" shapeId="0" xr:uid="{455DDBCA-BDB1-49C9-8ED1-777DA7D807EF}">
      <text>
        <r>
          <rPr>
            <b/>
            <sz val="9"/>
            <color indexed="81"/>
            <rFont val="Tahoma"/>
            <charset val="1"/>
          </rPr>
          <t>Nathan Butler:</t>
        </r>
        <r>
          <rPr>
            <sz val="9"/>
            <color indexed="81"/>
            <rFont val="Tahoma"/>
            <charset val="1"/>
          </rPr>
          <t xml:space="preserve">
$386 per quarter (VFIS)</t>
        </r>
      </text>
    </comment>
    <comment ref="F76" authorId="0" shapeId="0" xr:uid="{799DCF1A-78F9-4CF2-AF73-03FBC9171F20}">
      <text>
        <r>
          <rPr>
            <b/>
            <sz val="9"/>
            <color indexed="81"/>
            <rFont val="Tahoma"/>
            <charset val="1"/>
          </rPr>
          <t>Nathan Butler:</t>
        </r>
        <r>
          <rPr>
            <sz val="9"/>
            <color indexed="81"/>
            <rFont val="Tahoma"/>
            <charset val="1"/>
          </rPr>
          <t xml:space="preserve">
$386 per quarter (VFIS).
Assuming 10% increase (very unlikely) </t>
        </r>
      </text>
    </comment>
    <comment ref="G77" authorId="0" shapeId="0" xr:uid="{D0648F2F-859B-4282-99C3-3A22739A0A8F}">
      <text>
        <r>
          <rPr>
            <b/>
            <sz val="9"/>
            <color indexed="81"/>
            <rFont val="Tahoma"/>
            <family val="2"/>
          </rPr>
          <t>Nathan Butler:</t>
        </r>
        <r>
          <rPr>
            <sz val="9"/>
            <color indexed="81"/>
            <rFont val="Tahoma"/>
            <family val="2"/>
          </rPr>
          <t xml:space="preserve">
4% increases</t>
        </r>
      </text>
    </comment>
    <comment ref="D79" authorId="0" shapeId="0" xr:uid="{733E785E-FDBB-4422-9469-D520F1238714}">
      <text>
        <r>
          <rPr>
            <b/>
            <sz val="9"/>
            <color indexed="81"/>
            <rFont val="Tahoma"/>
            <family val="2"/>
          </rPr>
          <t>Nathan Butler:</t>
        </r>
        <r>
          <rPr>
            <sz val="9"/>
            <color indexed="81"/>
            <rFont val="Tahoma"/>
            <family val="2"/>
          </rPr>
          <t xml:space="preserve">
Est usage Jul - Dec plus YTD, minus what is moved to resident utility expenses 
Electric, gas, internet. Note that propane can run $1000 and electricity $5-6,000 in the winter </t>
        </r>
      </text>
    </comment>
    <comment ref="F79" authorId="0" shapeId="0" xr:uid="{F0A42160-4835-41AF-ADAB-1E9A159BF69F}">
      <text>
        <r>
          <rPr>
            <b/>
            <sz val="9"/>
            <color indexed="81"/>
            <rFont val="Tahoma"/>
            <family val="2"/>
          </rPr>
          <t>Nathan Butler:</t>
        </r>
        <r>
          <rPr>
            <sz val="9"/>
            <color indexed="81"/>
            <rFont val="Tahoma"/>
            <family val="2"/>
          </rPr>
          <t xml:space="preserve">
Electric, gas, internet.
--YTD, minus what is moved to resident utility expenses, plus extra for winter
-- Note that propane can run $1000 and electricity $5-6,000 in the winter </t>
        </r>
      </text>
    </comment>
    <comment ref="D80" authorId="0" shapeId="0" xr:uid="{5B70A620-46C9-4A2D-BFFA-62EB755FA543}">
      <text>
        <r>
          <rPr>
            <b/>
            <sz val="9"/>
            <color indexed="81"/>
            <rFont val="Tahoma"/>
            <charset val="1"/>
          </rPr>
          <t>Nathan Butler:</t>
        </r>
        <r>
          <rPr>
            <sz val="9"/>
            <color indexed="81"/>
            <rFont val="Tahoma"/>
            <charset val="1"/>
          </rPr>
          <t xml:space="preserve">
Dish TV, subscriptions 
approx 850/month </t>
        </r>
      </text>
    </comment>
    <comment ref="F80" authorId="0" shapeId="0" xr:uid="{17D9356F-8CA3-4D29-95A5-EBAE3383DC9B}">
      <text>
        <r>
          <rPr>
            <b/>
            <sz val="9"/>
            <color indexed="81"/>
            <rFont val="Tahoma"/>
            <charset val="1"/>
          </rPr>
          <t>Nathan Butler:</t>
        </r>
        <r>
          <rPr>
            <sz val="9"/>
            <color indexed="81"/>
            <rFont val="Tahoma"/>
            <charset val="1"/>
          </rPr>
          <t xml:space="preserve">
Dish TV, subscriptions 
approx 850/month </t>
        </r>
      </text>
    </comment>
    <comment ref="D81" authorId="0" shapeId="0" xr:uid="{F84867EE-A208-428F-99C8-0AA5A1AC3B1F}">
      <text>
        <r>
          <rPr>
            <b/>
            <sz val="9"/>
            <color indexed="81"/>
            <rFont val="Tahoma"/>
            <family val="2"/>
          </rPr>
          <t>Nathan Butler:</t>
        </r>
        <r>
          <rPr>
            <sz val="9"/>
            <color indexed="81"/>
            <rFont val="Tahoma"/>
            <family val="2"/>
          </rPr>
          <t xml:space="preserve">
historic use and est use</t>
        </r>
      </text>
    </comment>
    <comment ref="D82" authorId="0" shapeId="0" xr:uid="{9A1B1156-F5B2-4262-958C-BDE3114678D9}">
      <text>
        <r>
          <rPr>
            <b/>
            <sz val="9"/>
            <color indexed="81"/>
            <rFont val="Tahoma"/>
            <family val="2"/>
          </rPr>
          <t>Nathan Butler:</t>
        </r>
        <r>
          <rPr>
            <sz val="9"/>
            <color indexed="81"/>
            <rFont val="Tahoma"/>
            <family val="2"/>
          </rPr>
          <t xml:space="preserve">
Includes $115,000 in spending from the capital improvement plan (New Furniture, carpet at the Village, front of building improvements, keyless entry)</t>
        </r>
      </text>
    </comment>
    <comment ref="F82" authorId="0" shapeId="0" xr:uid="{9537A940-5D70-465A-BBD4-F66C90C9F72B}">
      <text>
        <r>
          <rPr>
            <b/>
            <sz val="9"/>
            <color indexed="81"/>
            <rFont val="Tahoma"/>
            <family val="2"/>
          </rPr>
          <t>Nathan Butler:</t>
        </r>
        <r>
          <rPr>
            <sz val="9"/>
            <color indexed="81"/>
            <rFont val="Tahoma"/>
            <family val="2"/>
          </rPr>
          <t xml:space="preserve">
Added in unspent from 2022. See also note on beginning cash. 
This also includes year 2 capital and improvement expenses (interior painting, etc.) </t>
        </r>
      </text>
    </comment>
    <comment ref="D85" authorId="0" shapeId="0" xr:uid="{D9A4AD3D-336F-4DC4-AAF4-37EE0D2C3B69}">
      <text>
        <r>
          <rPr>
            <b/>
            <sz val="9"/>
            <color indexed="81"/>
            <rFont val="Tahoma"/>
            <charset val="1"/>
          </rPr>
          <t>Nathan Butler:</t>
        </r>
        <r>
          <rPr>
            <sz val="9"/>
            <color indexed="81"/>
            <rFont val="Tahoma"/>
            <charset val="1"/>
          </rPr>
          <t xml:space="preserve">
Recoding to Advertising</t>
        </r>
      </text>
    </comment>
    <comment ref="D87" authorId="0" shapeId="0" xr:uid="{3436D616-3B5B-48C3-8953-A10E0A7099F5}">
      <text>
        <r>
          <rPr>
            <b/>
            <sz val="9"/>
            <color indexed="81"/>
            <rFont val="Tahoma"/>
            <charset val="1"/>
          </rPr>
          <t>Nathan Butler:</t>
        </r>
        <r>
          <rPr>
            <sz val="9"/>
            <color indexed="81"/>
            <rFont val="Tahoma"/>
            <charset val="1"/>
          </rPr>
          <t xml:space="preserve">
DSHS License fee paid annually, $120 per room </t>
        </r>
      </text>
    </comment>
    <comment ref="F87" authorId="0" shapeId="0" xr:uid="{DE7ED2C4-E82B-46BE-BA16-15FE207F1153}">
      <text>
        <r>
          <rPr>
            <b/>
            <sz val="9"/>
            <color indexed="81"/>
            <rFont val="Tahoma"/>
            <charset val="1"/>
          </rPr>
          <t>Nathan Butler:</t>
        </r>
        <r>
          <rPr>
            <sz val="9"/>
            <color indexed="81"/>
            <rFont val="Tahoma"/>
            <charset val="1"/>
          </rPr>
          <t xml:space="preserve">
DSHS License fee paid annually, $120 per room </t>
        </r>
      </text>
    </comment>
    <comment ref="D89" authorId="0" shapeId="0" xr:uid="{069E2A66-AF31-46D0-924E-FB223F11F66E}">
      <text>
        <r>
          <rPr>
            <b/>
            <sz val="9"/>
            <color indexed="81"/>
            <rFont val="Tahoma"/>
            <family val="2"/>
          </rPr>
          <t>Nathan Butler:</t>
        </r>
        <r>
          <rPr>
            <sz val="9"/>
            <color indexed="81"/>
            <rFont val="Tahoma"/>
            <family val="2"/>
          </rPr>
          <t xml:space="preserve">
2022 election was about $30,000. The remainder is est </t>
        </r>
      </text>
    </comment>
    <comment ref="F89" authorId="0" shapeId="0" xr:uid="{5DCC4D86-2B5D-440D-A415-3B7EB59DCB50}">
      <text>
        <r>
          <rPr>
            <b/>
            <sz val="9"/>
            <color indexed="81"/>
            <rFont val="Tahoma"/>
            <charset val="1"/>
          </rPr>
          <t>Nathan Butler:</t>
        </r>
        <r>
          <rPr>
            <sz val="9"/>
            <color indexed="81"/>
            <rFont val="Tahoma"/>
            <charset val="1"/>
          </rPr>
          <t xml:space="preserve">
$5,0000 extraneous expenses. 
Will pay 1st half of tuition for new Finance Director tor receive financial training ($60,000 total)</t>
        </r>
      </text>
    </comment>
    <comment ref="G89" authorId="0" shapeId="0" xr:uid="{56A5405A-D3A0-4117-B222-C3BED51CDC52}">
      <text>
        <r>
          <rPr>
            <b/>
            <sz val="9"/>
            <color indexed="81"/>
            <rFont val="Tahoma"/>
            <charset val="1"/>
          </rPr>
          <t>Nathan Butler:</t>
        </r>
        <r>
          <rPr>
            <sz val="9"/>
            <color indexed="81"/>
            <rFont val="Tahoma"/>
            <charset val="1"/>
          </rPr>
          <t xml:space="preserve">
2nd half of tuition ($30,000) </t>
        </r>
      </text>
    </comment>
    <comment ref="C90" authorId="0" shapeId="0" xr:uid="{2FDA0C64-E710-482E-B505-C156E49A707D}">
      <text>
        <r>
          <rPr>
            <b/>
            <sz val="9"/>
            <color indexed="81"/>
            <rFont val="Tahoma"/>
            <family val="2"/>
          </rPr>
          <t>Nathan Butler:</t>
        </r>
        <r>
          <rPr>
            <sz val="9"/>
            <color indexed="81"/>
            <rFont val="Tahoma"/>
            <family val="2"/>
          </rPr>
          <t xml:space="preserve">
Hood lawsuit settlement was $15,000 of this; and then $300 of training reimbursements to SJIEMS </t>
        </r>
      </text>
    </comment>
    <comment ref="D91" authorId="0" shapeId="0" xr:uid="{3250F0C1-DE50-463E-AA25-A52A09696321}">
      <text>
        <r>
          <rPr>
            <b/>
            <sz val="9"/>
            <color indexed="81"/>
            <rFont val="Tahoma"/>
            <family val="2"/>
          </rPr>
          <t xml:space="preserve">Nathan Butler
</t>
        </r>
        <r>
          <rPr>
            <sz val="9"/>
            <color indexed="81"/>
            <rFont val="Tahoma"/>
            <family val="2"/>
          </rPr>
          <t xml:space="preserve">The 2022 subsidy payment is for Jan – Dec 2022. It will be disbursed in July/August 2022 for the first half of the year, and the second half of the year is actually paid in Feb 2023. 
So, in 2022, we are paying the last half of 2021 ($531,535) and the 1st half of 2022 ($551,660). </t>
        </r>
      </text>
    </comment>
    <comment ref="F91" authorId="0" shapeId="0" xr:uid="{9B766BDC-25C5-4339-8139-55FB29BBBCA9}">
      <text>
        <r>
          <rPr>
            <b/>
            <sz val="9"/>
            <color indexed="81"/>
            <rFont val="Tahoma"/>
            <family val="2"/>
          </rPr>
          <t>Nathan Butler:</t>
        </r>
        <r>
          <rPr>
            <sz val="9"/>
            <color indexed="81"/>
            <rFont val="Tahoma"/>
            <family val="2"/>
          </rPr>
          <t xml:space="preserve">
est. 2nd half 2022 payment (551,660) plus 1st half of 2023 payment (est. $570,958, including a 3.5% est increase) </t>
        </r>
      </text>
    </comment>
    <comment ref="G91" authorId="0" shapeId="0" xr:uid="{3B71B5D3-C056-4070-9664-47C978B0E185}">
      <text>
        <r>
          <rPr>
            <b/>
            <sz val="9"/>
            <color indexed="81"/>
            <rFont val="Tahoma"/>
            <family val="2"/>
          </rPr>
          <t>Nathan Butler:</t>
        </r>
        <r>
          <rPr>
            <sz val="9"/>
            <color indexed="81"/>
            <rFont val="Tahoma"/>
            <family val="2"/>
          </rPr>
          <t xml:space="preserve">
2nd half 2022 (570,958) plus 1st half 2023 (590,941 based on 3.5% increase) </t>
        </r>
      </text>
    </comment>
    <comment ref="D92" authorId="0" shapeId="0" xr:uid="{EF22FBE3-2235-48CB-9E02-900A8F0E4C17}">
      <text>
        <r>
          <rPr>
            <b/>
            <sz val="9"/>
            <color indexed="81"/>
            <rFont val="Tahoma"/>
            <charset val="1"/>
          </rPr>
          <t>Nathan Butler:</t>
        </r>
        <r>
          <rPr>
            <sz val="9"/>
            <color indexed="81"/>
            <rFont val="Tahoma"/>
            <charset val="1"/>
          </rPr>
          <t xml:space="preserve">
We paid the 2nd half of 2021 in Feb 2022, and will pay the 1st half of 2022 in August 2022. Therefore, the budgeted amount is half of the 2021 subsidy amount ($22,500) plus half of the estimated 2022 subsidy amount ($45,000)</t>
        </r>
      </text>
    </comment>
    <comment ref="F92" authorId="0" shapeId="0" xr:uid="{65038264-9DA2-42B0-A748-D7C21DB89F6F}">
      <text>
        <r>
          <rPr>
            <b/>
            <sz val="9"/>
            <color indexed="81"/>
            <rFont val="Tahoma"/>
            <family val="2"/>
          </rPr>
          <t>Nathan Butler:</t>
        </r>
        <r>
          <rPr>
            <sz val="9"/>
            <color indexed="81"/>
            <rFont val="Tahoma"/>
            <family val="2"/>
          </rPr>
          <t xml:space="preserve">
It doesn't appear that MBPP wants/needs more money in 2023. We can always add later if needed. </t>
        </r>
      </text>
    </comment>
    <comment ref="D95" authorId="0" shapeId="0" xr:uid="{84A15E31-18AF-459D-AA60-30A1B4216A3E}">
      <text>
        <r>
          <rPr>
            <b/>
            <sz val="9"/>
            <color indexed="81"/>
            <rFont val="Tahoma"/>
            <family val="2"/>
          </rPr>
          <t>Nathan Butler:</t>
        </r>
        <r>
          <rPr>
            <sz val="9"/>
            <color indexed="81"/>
            <rFont val="Tahoma"/>
            <family val="2"/>
          </rPr>
          <t xml:space="preserve">
There is not currently an organization prepared to receive support for LGBTQ healthcare needs</t>
        </r>
      </text>
    </comment>
    <comment ref="F95" authorId="0" shapeId="0" xr:uid="{CDEDB788-0E7C-4465-949E-FA01D0D1C165}">
      <text>
        <r>
          <rPr>
            <b/>
            <sz val="9"/>
            <color indexed="81"/>
            <rFont val="Tahoma"/>
            <family val="2"/>
          </rPr>
          <t>Nathan Butler:</t>
        </r>
        <r>
          <rPr>
            <sz val="9"/>
            <color indexed="81"/>
            <rFont val="Tahoma"/>
            <family val="2"/>
          </rPr>
          <t xml:space="preserve">
Goal is to support LGBTQ healthcare, but could be other healthcare needs </t>
        </r>
      </text>
    </comment>
    <comment ref="D98" authorId="0" shapeId="0" xr:uid="{5422A244-D6AD-413A-9488-1D6AE6BDF0A7}">
      <text>
        <r>
          <rPr>
            <b/>
            <sz val="9"/>
            <color indexed="81"/>
            <rFont val="Tahoma"/>
            <charset val="1"/>
          </rPr>
          <t>Nathan Butler:</t>
        </r>
        <r>
          <rPr>
            <sz val="9"/>
            <color indexed="81"/>
            <rFont val="Tahoma"/>
            <charset val="1"/>
          </rPr>
          <t xml:space="preserve">
Land Lease for Village: $4839 per month April 2022 - April 2023 (=43,551). We paid $4477 for March 2022. Total 2022 = 48,028
We pay $1625/month for Spring Street Square ($19,500 per year)
We would like to add the 585 Market Street unit, which would be around $4300 x 5 months = $21,500</t>
        </r>
      </text>
    </comment>
    <comment ref="F98" authorId="0" shapeId="0" xr:uid="{37E1EFE0-E5F3-480D-999E-BC08564B5229}">
      <text>
        <r>
          <rPr>
            <b/>
            <sz val="9"/>
            <color indexed="81"/>
            <rFont val="Tahoma"/>
            <family val="2"/>
          </rPr>
          <t>Nathan Butler:</t>
        </r>
        <r>
          <rPr>
            <sz val="9"/>
            <color indexed="81"/>
            <rFont val="Tahoma"/>
            <family val="2"/>
          </rPr>
          <t xml:space="preserve">
(1) Village Land Lease Jan - March 2022: $4839 = $14,517
Anticipated increase 6.1%
Apr - Dec 2023: $5,134 = $46,207
(2) 3 months of Spring St Sq = $5000
(3) 12 months Market St = 51,600
(4) One-time fee of $25,000 (remaining of the $35,000 commitment, first $10,000 paid in 2022) </t>
        </r>
      </text>
    </comment>
    <comment ref="G98" authorId="0" shapeId="0" xr:uid="{B4F4CCA0-6955-425D-9CF3-9670B6EC0F27}">
      <text>
        <r>
          <rPr>
            <b/>
            <sz val="9"/>
            <color indexed="81"/>
            <rFont val="Tahoma"/>
            <charset val="1"/>
          </rPr>
          <t>Nathan Butler:</t>
        </r>
        <r>
          <rPr>
            <sz val="9"/>
            <color indexed="81"/>
            <rFont val="Tahoma"/>
            <charset val="1"/>
          </rPr>
          <t xml:space="preserve">
Village Land Lease and Market Street </t>
        </r>
      </text>
    </comment>
    <comment ref="D99" authorId="0" shapeId="0" xr:uid="{AA6EDB0A-8FA1-4E48-A8AE-FEE8593BF003}">
      <text>
        <r>
          <rPr>
            <b/>
            <sz val="9"/>
            <color indexed="81"/>
            <rFont val="Tahoma"/>
            <family val="2"/>
          </rPr>
          <t>Nathan Butler:</t>
        </r>
        <r>
          <rPr>
            <sz val="9"/>
            <color indexed="81"/>
            <rFont val="Tahoma"/>
            <family val="2"/>
          </rPr>
          <t xml:space="preserve">
Came in under budget on bond maintenance (original est was 290,000/year)</t>
        </r>
      </text>
    </comment>
    <comment ref="F99" authorId="0" shapeId="0" xr:uid="{C06E5D26-A58F-453E-851D-AA26F7511863}">
      <text>
        <r>
          <rPr>
            <b/>
            <sz val="9"/>
            <color indexed="81"/>
            <rFont val="Tahoma"/>
            <family val="2"/>
          </rPr>
          <t>Nathan Butler:</t>
        </r>
        <r>
          <rPr>
            <sz val="9"/>
            <color indexed="81"/>
            <rFont val="Tahoma"/>
            <family val="2"/>
          </rPr>
          <t xml:space="preserve">
Overall bond spending (this BARS and the one directly below) is higher in 2023 because it's the first full year of debt. It decreases modestly every year following 2023. </t>
        </r>
      </text>
    </comment>
    <comment ref="D101" authorId="0" shapeId="0" xr:uid="{3A327FD4-7628-4A36-8E1B-48A86CCFD1C4}">
      <text>
        <r>
          <rPr>
            <b/>
            <sz val="9"/>
            <color indexed="81"/>
            <rFont val="Tahoma"/>
            <family val="2"/>
          </rPr>
          <t>Nathan Butler:</t>
        </r>
        <r>
          <rPr>
            <sz val="9"/>
            <color indexed="81"/>
            <rFont val="Tahoma"/>
            <family val="2"/>
          </rPr>
          <t xml:space="preserve">
one time fee </t>
        </r>
      </text>
    </comment>
    <comment ref="D103" authorId="0" shapeId="0" xr:uid="{26BC7926-AB54-4F12-962A-FBD3408ADC4D}">
      <text>
        <r>
          <rPr>
            <b/>
            <sz val="9"/>
            <color indexed="81"/>
            <rFont val="Tahoma"/>
            <family val="2"/>
          </rPr>
          <t>Nathan Butler:</t>
        </r>
        <r>
          <rPr>
            <sz val="9"/>
            <color indexed="81"/>
            <rFont val="Tahoma"/>
            <family val="2"/>
          </rPr>
          <t xml:space="preserve">
$37,000 from Equipment/Capital Improvement plan including kitchen stove, dishwasher, convection oven, outdoor BBQ, hot water heaters</t>
        </r>
      </text>
    </comment>
    <comment ref="F103" authorId="0" shapeId="0" xr:uid="{AAAE7C68-2EB7-459E-BD50-D21F89AE0229}">
      <text>
        <r>
          <rPr>
            <b/>
            <sz val="9"/>
            <color indexed="81"/>
            <rFont val="Tahoma"/>
            <family val="2"/>
          </rPr>
          <t>Nathan Butler:</t>
        </r>
        <r>
          <rPr>
            <sz val="9"/>
            <color indexed="81"/>
            <rFont val="Tahoma"/>
            <family val="2"/>
          </rPr>
          <t xml:space="preserve">
Carryover from unspent in 2022 for capital and equipment program. Added in $15000 since estimates came back high on water heaters </t>
        </r>
      </text>
    </comment>
    <comment ref="D105" authorId="0" shapeId="0" xr:uid="{B751FB14-E38B-4064-8CED-2FCC14A3BA26}">
      <text>
        <r>
          <rPr>
            <b/>
            <sz val="9"/>
            <color indexed="81"/>
            <rFont val="Tahoma"/>
            <family val="2"/>
          </rPr>
          <t>Nathan Butler:</t>
        </r>
        <r>
          <rPr>
            <sz val="9"/>
            <color indexed="81"/>
            <rFont val="Tahoma"/>
            <family val="2"/>
          </rPr>
          <t xml:space="preserve">
remainder of bond proceeds (required to be spent on capital needs)</t>
        </r>
      </text>
    </comment>
    <comment ref="F116" authorId="0" shapeId="0" xr:uid="{F4A0AE95-2C03-4EE5-94A4-3DCA45F84B5E}">
      <text>
        <r>
          <rPr>
            <b/>
            <sz val="9"/>
            <color indexed="81"/>
            <rFont val="Tahoma"/>
            <family val="2"/>
          </rPr>
          <t>Nathan Butler:</t>
        </r>
        <r>
          <rPr>
            <sz val="9"/>
            <color indexed="81"/>
            <rFont val="Tahoma"/>
            <family val="2"/>
          </rPr>
          <t xml:space="preserve">
Note the carryover of $229,689 of capital and equipment expenditures from 2022 that were not done because of supply or contractor shortages. This makes budgetary pressure harder than it would have been, but beginning cash is higher. See also beginning cash note. These are essentially one-time expenses in the near term (and we will plan for the long term once these are taken care of) </t>
        </r>
      </text>
    </comment>
    <comment ref="G116" authorId="0" shapeId="0" xr:uid="{233E22C3-F784-48BE-8734-3B88E0BE2C8F}">
      <text>
        <r>
          <rPr>
            <b/>
            <sz val="9"/>
            <color indexed="81"/>
            <rFont val="Tahoma"/>
            <charset val="1"/>
          </rPr>
          <t>Nathan Butler:</t>
        </r>
        <r>
          <rPr>
            <sz val="9"/>
            <color indexed="81"/>
            <rFont val="Tahoma"/>
            <charset val="1"/>
          </rPr>
          <t xml:space="preserve">
Around $570,000 once the one-time expenses are taken out (depending on how you count it could be higher). This is our ultumate bond capacity for expansion. We can push the limit on this particular public works project because the expansion will generate revenue. We also hope to have home care and other revenue generators.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Nathan Butler</author>
  </authors>
  <commentList>
    <comment ref="E10" authorId="0" shapeId="0" xr:uid="{4B2C14F4-74D2-4259-8D9E-B33B26C535F2}">
      <text>
        <r>
          <rPr>
            <b/>
            <sz val="9"/>
            <color indexed="81"/>
            <rFont val="Tahoma"/>
            <charset val="1"/>
          </rPr>
          <t>Nathan Butler:</t>
        </r>
        <r>
          <rPr>
            <sz val="9"/>
            <color indexed="81"/>
            <rFont val="Tahoma"/>
            <charset val="1"/>
          </rPr>
          <t xml:space="preserve">
This remainder of the bond money must be spent on capital needs. Please see capital improvement plan </t>
        </r>
      </text>
    </comment>
    <comment ref="E12" authorId="0" shapeId="0" xr:uid="{B27F8086-846D-46F5-BACA-24131A1D162C}">
      <text>
        <r>
          <rPr>
            <b/>
            <sz val="9"/>
            <color indexed="81"/>
            <rFont val="Tahoma"/>
            <charset val="1"/>
          </rPr>
          <t>Nathan Butler:</t>
        </r>
        <r>
          <rPr>
            <sz val="9"/>
            <color indexed="81"/>
            <rFont val="Tahoma"/>
            <charset val="1"/>
          </rPr>
          <t xml:space="preserve">
Came in under budget on the wheelchair accessable van</t>
        </r>
      </text>
    </comment>
  </commentList>
</comments>
</file>

<file path=xl/sharedStrings.xml><?xml version="1.0" encoding="utf-8"?>
<sst xmlns="http://schemas.openxmlformats.org/spreadsheetml/2006/main" count="285" uniqueCount="279">
  <si>
    <t>BARS Code</t>
  </si>
  <si>
    <t>Revenues - Account 6521</t>
  </si>
  <si>
    <t>Description</t>
  </si>
  <si>
    <t xml:space="preserve">Beginning Cash </t>
  </si>
  <si>
    <t>Property Tax Revenue</t>
  </si>
  <si>
    <t>Disposition of Capital Assets</t>
  </si>
  <si>
    <t>308.80.00.0000</t>
  </si>
  <si>
    <t>311.10.00.0000</t>
  </si>
  <si>
    <t>331.93.91.2000</t>
  </si>
  <si>
    <t>331.93.91.2001</t>
  </si>
  <si>
    <t>Direct Federal Grant from HHS - HRSA Planning</t>
  </si>
  <si>
    <t>332.21.10.0000</t>
  </si>
  <si>
    <t xml:space="preserve">Cobra Reimbursement </t>
  </si>
  <si>
    <t>DNR PILT NAP/NRCA</t>
  </si>
  <si>
    <t>336.02.31.0000</t>
  </si>
  <si>
    <t xml:space="preserve">337.20.00.0000 </t>
  </si>
  <si>
    <t>Leasehold Tax - San Juan Hospital Dist</t>
  </si>
  <si>
    <t>337.40.00.0000</t>
  </si>
  <si>
    <t>Timber Harvest Tax</t>
  </si>
  <si>
    <t>338.03.00.0000</t>
  </si>
  <si>
    <t xml:space="preserve">Refund from EMS </t>
  </si>
  <si>
    <t>346.10.00.0105</t>
  </si>
  <si>
    <t>361.40.00.0000</t>
  </si>
  <si>
    <t>Interest earnings</t>
  </si>
  <si>
    <t>362.40.00.0000</t>
  </si>
  <si>
    <t>369.91.00.0000</t>
  </si>
  <si>
    <t>Other Miscellaneous Revenues</t>
  </si>
  <si>
    <t>369.91.00.0093</t>
  </si>
  <si>
    <t>OPALCO Capital Credits</t>
  </si>
  <si>
    <t>Refunds of Prior Year Expenditures</t>
  </si>
  <si>
    <t>369.91.00.0096</t>
  </si>
  <si>
    <t>395.10.00.0000</t>
  </si>
  <si>
    <t xml:space="preserve">Total Revenue </t>
  </si>
  <si>
    <t>508.80.00.0000</t>
  </si>
  <si>
    <t>Expenditures - Account 6521</t>
  </si>
  <si>
    <t xml:space="preserve">Ending Cash </t>
  </si>
  <si>
    <t xml:space="preserve">561.00.10.0005 </t>
  </si>
  <si>
    <t xml:space="preserve">561.00.10.0007 </t>
  </si>
  <si>
    <t>Wages-Commissioners</t>
  </si>
  <si>
    <t>561.00.10.0008</t>
  </si>
  <si>
    <t>Administrator (Superintendent)</t>
  </si>
  <si>
    <t>HRSA Project Dir-Care Coordination Grant</t>
  </si>
  <si>
    <t>561.00.10.2001</t>
  </si>
  <si>
    <t>561.00.10.2002</t>
  </si>
  <si>
    <t>561.00.10.2003</t>
  </si>
  <si>
    <t>561.00.10.2004</t>
  </si>
  <si>
    <t>561.00.10.2005</t>
  </si>
  <si>
    <t>561.00.10.2006</t>
  </si>
  <si>
    <t>561.00.10.2007</t>
  </si>
  <si>
    <t>561.00.10.2008</t>
  </si>
  <si>
    <t>HRSA Community Health Workers-Care Coord</t>
  </si>
  <si>
    <t>Hub Coordtr-HRSA Care Coordination Grant</t>
  </si>
  <si>
    <t>HRSA Administrative Staff-Planning Grant</t>
  </si>
  <si>
    <t>HRSA Admin Staff-Care Coordination</t>
  </si>
  <si>
    <t>HRSA Fiscal Coordinator-Planning Grant</t>
  </si>
  <si>
    <t>HRSA Fiscal Coordnator-Care Coordination</t>
  </si>
  <si>
    <t>HRSA Grant Network Dir-Planning Grant</t>
  </si>
  <si>
    <t>subtotal salaries and wages</t>
  </si>
  <si>
    <t>561.00.20.0001</t>
  </si>
  <si>
    <t>561.00.20.0002</t>
  </si>
  <si>
    <t>L &amp; I</t>
  </si>
  <si>
    <t>561.00.20.0006</t>
  </si>
  <si>
    <t>PFML Premium Assessments</t>
  </si>
  <si>
    <t xml:space="preserve">561.00.20.0012 </t>
  </si>
  <si>
    <t>subtotal personnel benefits</t>
  </si>
  <si>
    <t xml:space="preserve">561.00.31.0001 </t>
  </si>
  <si>
    <t>561.00.31.0002</t>
  </si>
  <si>
    <t>561.00.31.0005</t>
  </si>
  <si>
    <t>561.00.31.2001</t>
  </si>
  <si>
    <t>Medical Supplies</t>
  </si>
  <si>
    <t>Pharmacy Supplies</t>
  </si>
  <si>
    <t>Office Supplies</t>
  </si>
  <si>
    <t>subtotal supplies and minor equip</t>
  </si>
  <si>
    <t>561.00.35.0002</t>
  </si>
  <si>
    <t>561.00.35.0003</t>
  </si>
  <si>
    <t>Software</t>
  </si>
  <si>
    <t>Small &amp; Attractive Assets</t>
  </si>
  <si>
    <t>561.00.41.0002</t>
  </si>
  <si>
    <t>Promotion and Advertising</t>
  </si>
  <si>
    <t>Accounting</t>
  </si>
  <si>
    <t>561.00.41.0003</t>
  </si>
  <si>
    <t>561.00.41.0004</t>
  </si>
  <si>
    <t>Contract Services</t>
  </si>
  <si>
    <t>Maintenance Agreements</t>
  </si>
  <si>
    <t>561.00.41.0006</t>
  </si>
  <si>
    <t>Legal Expense</t>
  </si>
  <si>
    <t>561.00.41.0008</t>
  </si>
  <si>
    <t>561.00.41.0009</t>
  </si>
  <si>
    <t>State Audit Expense</t>
  </si>
  <si>
    <t>561.00.41.2001</t>
  </si>
  <si>
    <t>Contractual/HRSA-Care Coordination Grant</t>
  </si>
  <si>
    <t xml:space="preserve">561.00.41.2002 </t>
  </si>
  <si>
    <t>Contractural/HRSA-Planning Grant</t>
  </si>
  <si>
    <t>561.00.41.2003</t>
  </si>
  <si>
    <t>Notices and Publications</t>
  </si>
  <si>
    <t xml:space="preserve">subtotal professional services </t>
  </si>
  <si>
    <t>561.00.42.0001</t>
  </si>
  <si>
    <t>561.00.42.0002</t>
  </si>
  <si>
    <t>Telephone</t>
  </si>
  <si>
    <t xml:space="preserve">Postage </t>
  </si>
  <si>
    <t>561.00.43.0000</t>
  </si>
  <si>
    <t>561.00.43.0001</t>
  </si>
  <si>
    <t>561.00.43.2001</t>
  </si>
  <si>
    <t>561.00.43.2002</t>
  </si>
  <si>
    <t>Travel</t>
  </si>
  <si>
    <t>Travel &amp; Meetings</t>
  </si>
  <si>
    <t>Travel/HRSA-Care Coordination Grant</t>
  </si>
  <si>
    <t>Travel/HRSA-Planning Grant</t>
  </si>
  <si>
    <t>561.00.45.0001</t>
  </si>
  <si>
    <t>561.00.45.0002</t>
  </si>
  <si>
    <t>Leased Equipment</t>
  </si>
  <si>
    <t>Leased Storage</t>
  </si>
  <si>
    <t>561.00.46.0002</t>
  </si>
  <si>
    <t>561.00.46.0003</t>
  </si>
  <si>
    <t>Property &amp; Liability Insurance</t>
  </si>
  <si>
    <t>Board &amp; Officers Insurance</t>
  </si>
  <si>
    <t xml:space="preserve">subtotal insurance </t>
  </si>
  <si>
    <t>561.00.47.0001</t>
  </si>
  <si>
    <t>561.00.48.0001</t>
  </si>
  <si>
    <t>561.00.48.0002</t>
  </si>
  <si>
    <t>Equipment Repairs &amp; Maintenance</t>
  </si>
  <si>
    <t>Building Repairs &amp; Maintenence</t>
  </si>
  <si>
    <t>subtotal utilities / building</t>
  </si>
  <si>
    <t>561.00.49.0000</t>
  </si>
  <si>
    <t>Printing/Graphics</t>
  </si>
  <si>
    <t>561.00.49.0002</t>
  </si>
  <si>
    <t>Bank Service Charges</t>
  </si>
  <si>
    <t>Dues and Licenses</t>
  </si>
  <si>
    <t xml:space="preserve">561.00.49.0003 </t>
  </si>
  <si>
    <t>561.00.49.0005</t>
  </si>
  <si>
    <t>Other Taxes</t>
  </si>
  <si>
    <t>561.00.49.0007</t>
  </si>
  <si>
    <t>District Expenses</t>
  </si>
  <si>
    <t>561.00.49.0008</t>
  </si>
  <si>
    <t>Miscellaneous</t>
  </si>
  <si>
    <t>561.00.49.0099</t>
  </si>
  <si>
    <t>PeaceHealth Subsidy Pmt</t>
  </si>
  <si>
    <t>561.00.49.0100</t>
  </si>
  <si>
    <t>Mt Baker Planned Parenthood</t>
  </si>
  <si>
    <t>561.00.49.0101</t>
  </si>
  <si>
    <t>SJI EMS Community Paramedicine</t>
  </si>
  <si>
    <t>561.00.49.0102</t>
  </si>
  <si>
    <t>SJI Prevention Coalition</t>
  </si>
  <si>
    <t xml:space="preserve">subtotal miscellaneous </t>
  </si>
  <si>
    <t>Debt service admin fee</t>
  </si>
  <si>
    <t>594.61.64.0000</t>
  </si>
  <si>
    <t>Machinery and Equipment</t>
  </si>
  <si>
    <t>597.00.00.6511</t>
  </si>
  <si>
    <t>Transfers-out to SJI EMS</t>
  </si>
  <si>
    <t>subtotal debt, cap exp, EMS transfers</t>
  </si>
  <si>
    <t xml:space="preserve">Total Expenses </t>
  </si>
  <si>
    <t>Supplies/ HRSA - Care Coord Grant</t>
  </si>
  <si>
    <t>Total HRSA Revenue only (light green)</t>
  </si>
  <si>
    <t xml:space="preserve">total HRSA expenses only (light green) </t>
  </si>
  <si>
    <t xml:space="preserve">total expenses before ending cash </t>
  </si>
  <si>
    <t>total revenue before beginning cash</t>
  </si>
  <si>
    <t xml:space="preserve">operating profit/loss </t>
  </si>
  <si>
    <t>VITAL STATS</t>
  </si>
  <si>
    <t>Total Revenue (6521)</t>
  </si>
  <si>
    <t>Total Expenses (6521)</t>
  </si>
  <si>
    <t xml:space="preserve">Care Assistance (Med Tec) </t>
  </si>
  <si>
    <t>561.00.10.3001</t>
  </si>
  <si>
    <t>561.00.10.3002</t>
  </si>
  <si>
    <t>561.00.10.3003</t>
  </si>
  <si>
    <t>Resident Assistants</t>
  </si>
  <si>
    <t>561.00.10.3006</t>
  </si>
  <si>
    <t>561.00.10.3007</t>
  </si>
  <si>
    <t>subtotal Ending Cash</t>
  </si>
  <si>
    <t xml:space="preserve">Food Purchase </t>
  </si>
  <si>
    <t>Kitchen Supplies</t>
  </si>
  <si>
    <t>561.00.10.0011</t>
  </si>
  <si>
    <t>561.00.31.0006</t>
  </si>
  <si>
    <t>Chef and Kitchen staff</t>
  </si>
  <si>
    <t>Staff Supplies</t>
  </si>
  <si>
    <t>561.00.31.0007</t>
  </si>
  <si>
    <t>561.00.31.0009</t>
  </si>
  <si>
    <t>MEDICAL (and Dental)</t>
  </si>
  <si>
    <t xml:space="preserve">Taxes/FICA (incl. Medicare) </t>
  </si>
  <si>
    <t>561.00.49.0103</t>
  </si>
  <si>
    <t>Total Revenue before beginning cash and bond revenue</t>
  </si>
  <si>
    <t>346.10.00.3001</t>
  </si>
  <si>
    <t>Medicaid Beds</t>
  </si>
  <si>
    <t>346.10.00.3002</t>
  </si>
  <si>
    <t>346.10.00.3003</t>
  </si>
  <si>
    <t>346.10.00.3004</t>
  </si>
  <si>
    <t>346.10.00.3005</t>
  </si>
  <si>
    <t xml:space="preserve">Short Stay Apartment </t>
  </si>
  <si>
    <t>346.10.00.3006</t>
  </si>
  <si>
    <t>346.10.00.0106</t>
  </si>
  <si>
    <t>Home Care Fees</t>
  </si>
  <si>
    <t>Transfers to Reserve Fund for Capital Exp.</t>
  </si>
  <si>
    <t>total expenses before ending cash and Capital expense on Village Acquisition/Expansion</t>
  </si>
  <si>
    <t>Balance Check</t>
  </si>
  <si>
    <t>561.00.10.3008</t>
  </si>
  <si>
    <t xml:space="preserve">Home Care Workers </t>
  </si>
  <si>
    <t xml:space="preserve">Other Guest and Resident fees </t>
  </si>
  <si>
    <t>Nursing, Resident Care Coordinator/Training Officer</t>
  </si>
  <si>
    <t xml:space="preserve">PTO and Sick Leave cash out (Admin) </t>
  </si>
  <si>
    <t xml:space="preserve">Other Healthcare subsidies </t>
  </si>
  <si>
    <t>597.00.00.6522</t>
  </si>
  <si>
    <t>561.00.10.3009</t>
  </si>
  <si>
    <t xml:space="preserve">Janitorial </t>
  </si>
  <si>
    <t xml:space="preserve">PTO and Cash Out (Operations) </t>
  </si>
  <si>
    <t>561.00.10.3021</t>
  </si>
  <si>
    <t>Direct Federal Grant from HHS - HRSA Care Coordination</t>
  </si>
  <si>
    <t xml:space="preserve">Facility Supplies </t>
  </si>
  <si>
    <t>561.00.42.2001</t>
  </si>
  <si>
    <t>Telephone/HRSA Care Coordination Grant</t>
  </si>
  <si>
    <t>Business Office</t>
  </si>
  <si>
    <t>594.46.60.0001</t>
  </si>
  <si>
    <t xml:space="preserve">Property Acquistion </t>
  </si>
  <si>
    <t>391.10.00.0001</t>
  </si>
  <si>
    <t>GO Bond Proceeds</t>
  </si>
  <si>
    <t>BARs Code</t>
  </si>
  <si>
    <t xml:space="preserve">Items Requests </t>
  </si>
  <si>
    <t>2022 Budget</t>
  </si>
  <si>
    <t>308.51.00.0000</t>
  </si>
  <si>
    <t>Beginning Capital Reserves</t>
  </si>
  <si>
    <t>397.22.00.6521</t>
  </si>
  <si>
    <t xml:space="preserve">Transfer in from General Fund </t>
  </si>
  <si>
    <t xml:space="preserve">Total Reserve Revenue </t>
  </si>
  <si>
    <t>508.51.00.0000</t>
  </si>
  <si>
    <t>594.61.62.0000</t>
  </si>
  <si>
    <t>Building Repairs and Maintenance</t>
  </si>
  <si>
    <t>Major Equipment Acquisition and Installation</t>
  </si>
  <si>
    <t>594.61.64.0001</t>
  </si>
  <si>
    <t xml:space="preserve">Vehicle Purchases </t>
  </si>
  <si>
    <t>594.61.64.0002</t>
  </si>
  <si>
    <t xml:space="preserve">Major Equipment Repairs and Maintenance </t>
  </si>
  <si>
    <t xml:space="preserve">2022 Revised </t>
  </si>
  <si>
    <t xml:space="preserve">2022 YTD (June) </t>
  </si>
  <si>
    <t>Rent: Facility Charge to Specialists</t>
  </si>
  <si>
    <t>2023 Prospective</t>
  </si>
  <si>
    <t>561.00.20.0003</t>
  </si>
  <si>
    <t>561.00.20.0020</t>
  </si>
  <si>
    <t xml:space="preserve">SJCPHD1 HRA Contributions </t>
  </si>
  <si>
    <t>560.00.20.0022</t>
  </si>
  <si>
    <t>Medical Flight Insurance</t>
  </si>
  <si>
    <t>561.00.41.0001</t>
  </si>
  <si>
    <t xml:space="preserve">Housekeeping and Maintenance </t>
  </si>
  <si>
    <t>Activities Staff</t>
  </si>
  <si>
    <t>591.61.70.0000</t>
  </si>
  <si>
    <t xml:space="preserve">Lease - Land and Facilities </t>
  </si>
  <si>
    <t>591.61.70.2042</t>
  </si>
  <si>
    <t>2022 GO Bond Principle to 2042</t>
  </si>
  <si>
    <t>2022 GO Bond Interest to 2042</t>
  </si>
  <si>
    <t>Total Reserve Expenditures</t>
  </si>
  <si>
    <t>Expenditures - Village at the Harbor Reserve Fund 6522</t>
  </si>
  <si>
    <t xml:space="preserve">Resources  - Village at the Harbor Reserve Fund 6522 </t>
  </si>
  <si>
    <t>561.00.47.0002</t>
  </si>
  <si>
    <t xml:space="preserve">Resident Utility Expenses </t>
  </si>
  <si>
    <t>Facility Utility Expenses</t>
  </si>
  <si>
    <t xml:space="preserve">Boarder Fees: A-Unit Studio </t>
  </si>
  <si>
    <t xml:space="preserve">Boarder Fees: B-Unit Deluxe </t>
  </si>
  <si>
    <t>Boarder Fees: C-Unit 1 Bedroom</t>
  </si>
  <si>
    <t>Resident Care Fees</t>
  </si>
  <si>
    <t>346.10.00.3007</t>
  </si>
  <si>
    <t xml:space="preserve">Concierge fees </t>
  </si>
  <si>
    <t>subtotal coms, travel, leased equip/stor</t>
  </si>
  <si>
    <t xml:space="preserve">2021 Actuals  </t>
  </si>
  <si>
    <t xml:space="preserve">2021 Actuals </t>
  </si>
  <si>
    <t>Retirement Programs (PERS)</t>
  </si>
  <si>
    <t>561.00.31.0011</t>
  </si>
  <si>
    <t xml:space="preserve">Training Supplies </t>
  </si>
  <si>
    <t>592.61.83.2042</t>
  </si>
  <si>
    <t>561.00.31.0008</t>
  </si>
  <si>
    <t xml:space="preserve">2023 Proposed </t>
  </si>
  <si>
    <t>2022 YTD (Sept)</t>
  </si>
  <si>
    <t xml:space="preserve">2022 YTD (Sept) </t>
  </si>
  <si>
    <t>2023 Proposed</t>
  </si>
  <si>
    <t>561.00.41.0000</t>
  </si>
  <si>
    <t>Professional Services</t>
  </si>
  <si>
    <t>561.00.41.0007</t>
  </si>
  <si>
    <t>Training-Trauma Grant</t>
  </si>
  <si>
    <t>592.61.89.0000</t>
  </si>
  <si>
    <t xml:space="preserve">2024 Notional </t>
  </si>
  <si>
    <t>2024 Notional</t>
  </si>
  <si>
    <t>F</t>
  </si>
  <si>
    <t xml:space="preserve">Note: There was no reserve fund prior to 2022. We were not able to spend the planned expenditures in 2022 due to shipping delays, so that spending has carried directly to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</si>
</sst>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0_);_(&quot;$&quot;* \(#,##0\);_(&quot;$&quot;* &quot;-&quot;_);_(@_)"/>
  </numFmts>
  <fonts count="18"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i/>
      <sz val="11"/>
      <color theme="1"/>
      <name val="Calibri"/>
      <family val="2"/>
      <scheme val="minor"/>
    </font>
    <font>
      <b/>
      <i/>
      <sz val="11"/>
      <color theme="1"/>
      <name val="Calibri"/>
      <family val="2"/>
      <scheme val="minor"/>
    </font>
    <font>
      <i/>
      <sz val="11"/>
      <color indexed="8"/>
      <name val="Calibri"/>
      <family val="2"/>
    </font>
    <font>
      <u/>
      <sz val="9"/>
      <color indexed="81"/>
      <name val="Tahoma"/>
      <family val="2"/>
    </font>
    <font>
      <sz val="9"/>
      <color indexed="81"/>
      <name val="Tahoma"/>
      <charset val="1"/>
    </font>
    <font>
      <b/>
      <sz val="9"/>
      <color indexed="81"/>
      <name val="Tahoma"/>
      <charset val="1"/>
    </font>
    <font>
      <sz val="10"/>
      <color indexed="8"/>
      <name val="Arial"/>
      <family val="2"/>
    </font>
    <font>
      <sz val="11"/>
      <name val="Calibri"/>
      <family val="2"/>
    </font>
    <font>
      <sz val="11"/>
      <name val="Calibri"/>
      <family val="2"/>
      <scheme val="minor"/>
    </font>
    <font>
      <b/>
      <sz val="11"/>
      <color rgb="FF002060"/>
      <name val="Calibri"/>
      <family val="2"/>
    </font>
    <font>
      <b/>
      <sz val="11"/>
      <color rgb="FF002060"/>
      <name val="Calibri"/>
      <family val="2"/>
      <scheme val="minor"/>
    </font>
    <font>
      <b/>
      <sz val="11"/>
      <color rgb="FFC00000"/>
      <name val="Calibri"/>
      <family val="2"/>
    </font>
    <font>
      <b/>
      <sz val="11"/>
      <color rgb="FFC00000"/>
      <name val="Calibri"/>
      <family val="2"/>
      <scheme val="minor"/>
    </font>
    <font>
      <b/>
      <sz val="11"/>
      <color theme="4" tint="-0.499984740745262"/>
      <name val="Calibri"/>
      <family val="2"/>
      <scheme val="minor"/>
    </font>
  </fonts>
  <fills count="8">
    <fill>
      <patternFill patternType="none"/>
    </fill>
    <fill>
      <patternFill patternType="gray125"/>
    </fill>
    <fill>
      <patternFill patternType="solid">
        <fgColor indexed="9"/>
        <bgColor auto="1"/>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112">
    <xf numFmtId="0" fontId="0" fillId="0" borderId="0" xfId="0"/>
    <xf numFmtId="0" fontId="0" fillId="0" borderId="1" xfId="0" applyBorder="1" applyAlignment="1">
      <alignment horizontal="left" vertical="top" wrapText="1"/>
    </xf>
    <xf numFmtId="0" fontId="0" fillId="0" borderId="0" xfId="0" applyAlignment="1">
      <alignment horizontal="left" vertical="top"/>
    </xf>
    <xf numFmtId="0" fontId="0" fillId="0" borderId="1" xfId="0" applyBorder="1" applyAlignment="1">
      <alignment horizontal="left" vertical="top"/>
    </xf>
    <xf numFmtId="0" fontId="0" fillId="0" borderId="0" xfId="0" applyAlignment="1">
      <alignment horizontal="center" vertical="center"/>
    </xf>
    <xf numFmtId="42" fontId="0" fillId="0" borderId="1" xfId="0" applyNumberFormat="1" applyBorder="1" applyAlignment="1">
      <alignment horizontal="left" vertical="top"/>
    </xf>
    <xf numFmtId="42" fontId="0" fillId="5" borderId="1" xfId="0" applyNumberFormat="1" applyFill="1" applyBorder="1" applyAlignment="1">
      <alignment horizontal="left" vertical="top"/>
    </xf>
    <xf numFmtId="42" fontId="0" fillId="0" borderId="0" xfId="0" applyNumberFormat="1" applyAlignment="1">
      <alignment horizontal="left" vertical="top"/>
    </xf>
    <xf numFmtId="0" fontId="0" fillId="4" borderId="1" xfId="0" applyFill="1" applyBorder="1" applyAlignment="1">
      <alignment horizontal="left" vertical="top" wrapText="1"/>
    </xf>
    <xf numFmtId="0" fontId="0" fillId="0" borderId="0" xfId="0" applyAlignment="1">
      <alignment horizontal="left" vertical="top" wrapText="1"/>
    </xf>
    <xf numFmtId="0" fontId="4" fillId="0" borderId="1" xfId="0" applyFont="1" applyBorder="1" applyAlignment="1">
      <alignment horizontal="right" vertical="top" wrapText="1"/>
    </xf>
    <xf numFmtId="0" fontId="5" fillId="0" borderId="1" xfId="0" applyFont="1" applyBorder="1" applyAlignment="1">
      <alignment horizontal="right" vertical="top" wrapText="1"/>
    </xf>
    <xf numFmtId="0" fontId="1" fillId="4" borderId="1" xfId="0" applyFont="1" applyFill="1" applyBorder="1" applyAlignment="1">
      <alignment horizontal="right" vertical="top" wrapText="1"/>
    </xf>
    <xf numFmtId="42" fontId="0" fillId="6" borderId="1" xfId="0" applyNumberFormat="1" applyFill="1" applyBorder="1" applyAlignment="1">
      <alignment horizontal="left" vertical="top"/>
    </xf>
    <xf numFmtId="0" fontId="4" fillId="6" borderId="1" xfId="0" applyFont="1" applyFill="1" applyBorder="1" applyAlignment="1">
      <alignment horizontal="right" vertical="top"/>
    </xf>
    <xf numFmtId="0" fontId="4" fillId="6" borderId="1" xfId="0" applyFont="1" applyFill="1" applyBorder="1" applyAlignment="1">
      <alignment horizontal="right" vertical="top" wrapText="1"/>
    </xf>
    <xf numFmtId="0" fontId="6" fillId="0" borderId="4" xfId="0" applyFont="1" applyBorder="1" applyAlignment="1">
      <alignment horizontal="right" vertical="top" wrapText="1"/>
    </xf>
    <xf numFmtId="0" fontId="0" fillId="0" borderId="1" xfId="0" applyBorder="1"/>
    <xf numFmtId="0" fontId="0" fillId="0" borderId="0" xfId="0" applyAlignment="1">
      <alignment vertical="top" wrapText="1"/>
    </xf>
    <xf numFmtId="42" fontId="0" fillId="0" borderId="1" xfId="0" applyNumberFormat="1" applyBorder="1" applyAlignment="1">
      <alignment vertical="top" wrapText="1"/>
    </xf>
    <xf numFmtId="0" fontId="0" fillId="0" borderId="1" xfId="0" applyBorder="1" applyAlignment="1">
      <alignment vertical="top" wrapText="1"/>
    </xf>
    <xf numFmtId="42" fontId="1" fillId="0" borderId="1" xfId="0" applyNumberFormat="1" applyFont="1" applyBorder="1" applyAlignment="1">
      <alignment vertical="top" wrapText="1"/>
    </xf>
    <xf numFmtId="42" fontId="0" fillId="6" borderId="1" xfId="0" applyNumberFormat="1" applyFill="1" applyBorder="1" applyAlignment="1">
      <alignment vertical="top" wrapText="1"/>
    </xf>
    <xf numFmtId="42" fontId="0" fillId="4" borderId="1" xfId="0" applyNumberFormat="1" applyFill="1" applyBorder="1" applyAlignment="1">
      <alignment vertical="top" wrapText="1"/>
    </xf>
    <xf numFmtId="0" fontId="0" fillId="0" borderId="2" xfId="0" applyBorder="1" applyAlignment="1">
      <alignment vertical="top" wrapText="1"/>
    </xf>
    <xf numFmtId="42" fontId="0" fillId="0" borderId="8" xfId="0" applyNumberFormat="1" applyBorder="1" applyAlignment="1">
      <alignment vertical="top" wrapText="1"/>
    </xf>
    <xf numFmtId="0" fontId="6" fillId="0" borderId="1" xfId="0" applyFont="1" applyBorder="1" applyAlignment="1">
      <alignment horizontal="right" vertical="top" wrapText="1"/>
    </xf>
    <xf numFmtId="0" fontId="0" fillId="0" borderId="3" xfId="0" applyBorder="1" applyAlignment="1">
      <alignment vertical="top" wrapText="1"/>
    </xf>
    <xf numFmtId="42" fontId="0" fillId="0" borderId="9" xfId="0" applyNumberFormat="1" applyBorder="1" applyAlignment="1">
      <alignment vertical="top" wrapText="1"/>
    </xf>
    <xf numFmtId="42" fontId="0" fillId="0" borderId="0" xfId="0" applyNumberFormat="1" applyAlignment="1">
      <alignment vertical="top" wrapText="1"/>
    </xf>
    <xf numFmtId="42" fontId="0" fillId="0" borderId="1" xfId="0" applyNumberFormat="1" applyBorder="1"/>
    <xf numFmtId="0" fontId="10" fillId="2" borderId="1" xfId="0" applyFont="1" applyFill="1" applyBorder="1"/>
    <xf numFmtId="49" fontId="11" fillId="2" borderId="1" xfId="0" applyNumberFormat="1" applyFont="1" applyFill="1" applyBorder="1"/>
    <xf numFmtId="42" fontId="1" fillId="0" borderId="1" xfId="0" applyNumberFormat="1" applyFont="1" applyBorder="1" applyAlignment="1">
      <alignment horizontal="left" vertical="top"/>
    </xf>
    <xf numFmtId="0" fontId="12" fillId="0" borderId="1" xfId="0" applyFont="1" applyBorder="1" applyAlignment="1">
      <alignment horizontal="left" vertical="top"/>
    </xf>
    <xf numFmtId="42" fontId="12" fillId="0" borderId="1" xfId="0" applyNumberFormat="1" applyFont="1" applyBorder="1" applyAlignment="1">
      <alignment horizontal="left" vertical="top"/>
    </xf>
    <xf numFmtId="0" fontId="12" fillId="0" borderId="1" xfId="0" applyFont="1" applyBorder="1" applyAlignment="1">
      <alignment horizontal="left" vertical="top" wrapText="1"/>
    </xf>
    <xf numFmtId="0" fontId="12" fillId="0" borderId="1" xfId="0" applyFont="1" applyBorder="1" applyAlignment="1">
      <alignment vertical="top"/>
    </xf>
    <xf numFmtId="0" fontId="12" fillId="0" borderId="1" xfId="0" applyFont="1" applyBorder="1"/>
    <xf numFmtId="0" fontId="12" fillId="0" borderId="1" xfId="0" applyFont="1" applyBorder="1" applyAlignment="1">
      <alignment vertical="top" wrapText="1"/>
    </xf>
    <xf numFmtId="0" fontId="0" fillId="0" borderId="0" xfId="0" applyAlignment="1">
      <alignment wrapText="1"/>
    </xf>
    <xf numFmtId="42" fontId="0" fillId="5" borderId="1" xfId="0" applyNumberFormat="1" applyFill="1" applyBorder="1"/>
    <xf numFmtId="0" fontId="1" fillId="3" borderId="1" xfId="0" applyFont="1" applyFill="1" applyBorder="1" applyAlignment="1">
      <alignment horizontal="left" vertical="top"/>
    </xf>
    <xf numFmtId="49" fontId="13" fillId="3" borderId="1" xfId="0" applyNumberFormat="1" applyFont="1" applyFill="1" applyBorder="1" applyAlignment="1">
      <alignment horizontal="center" vertical="center" wrapText="1"/>
    </xf>
    <xf numFmtId="42" fontId="13"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0" fillId="3" borderId="1" xfId="0" applyFill="1" applyBorder="1" applyAlignment="1">
      <alignment vertical="top"/>
    </xf>
    <xf numFmtId="42" fontId="13" fillId="3" borderId="1" xfId="0" applyNumberFormat="1" applyFont="1" applyFill="1" applyBorder="1" applyAlignment="1">
      <alignment vertical="center" wrapText="1"/>
    </xf>
    <xf numFmtId="0" fontId="14" fillId="3" borderId="1" xfId="0" applyFont="1" applyFill="1" applyBorder="1" applyAlignment="1">
      <alignment vertical="center" wrapText="1"/>
    </xf>
    <xf numFmtId="0" fontId="1" fillId="4" borderId="1" xfId="0" applyFont="1" applyFill="1" applyBorder="1" applyAlignment="1">
      <alignment vertical="top"/>
    </xf>
    <xf numFmtId="49" fontId="15" fillId="4" borderId="1" xfId="0" applyNumberFormat="1" applyFont="1" applyFill="1" applyBorder="1" applyAlignment="1">
      <alignment horizontal="center" vertical="center" wrapText="1"/>
    </xf>
    <xf numFmtId="42" fontId="16" fillId="4"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center" wrapText="1"/>
    </xf>
    <xf numFmtId="0" fontId="1" fillId="3" borderId="1" xfId="0" applyFont="1" applyFill="1" applyBorder="1"/>
    <xf numFmtId="0" fontId="0" fillId="3" borderId="1" xfId="0" applyFill="1" applyBorder="1"/>
    <xf numFmtId="0" fontId="0" fillId="4" borderId="1" xfId="0" applyFill="1" applyBorder="1"/>
    <xf numFmtId="42" fontId="0" fillId="4" borderId="1" xfId="0" applyNumberFormat="1" applyFill="1" applyBorder="1"/>
    <xf numFmtId="0" fontId="4" fillId="4" borderId="1" xfId="0" applyFont="1" applyFill="1" applyBorder="1"/>
    <xf numFmtId="0" fontId="0" fillId="3" borderId="7" xfId="0" applyFill="1" applyBorder="1"/>
    <xf numFmtId="0" fontId="4" fillId="3" borderId="7" xfId="0" applyFont="1" applyFill="1" applyBorder="1"/>
    <xf numFmtId="42" fontId="0" fillId="3" borderId="7" xfId="0" applyNumberFormat="1" applyFill="1" applyBorder="1"/>
    <xf numFmtId="0" fontId="1" fillId="4" borderId="5" xfId="0" applyFont="1" applyFill="1" applyBorder="1"/>
    <xf numFmtId="0" fontId="0" fillId="4" borderId="5" xfId="0" applyFill="1" applyBorder="1"/>
    <xf numFmtId="42" fontId="0" fillId="4" borderId="5" xfId="0" applyNumberFormat="1" applyFill="1" applyBorder="1"/>
    <xf numFmtId="0" fontId="0" fillId="0" borderId="10" xfId="0" applyBorder="1"/>
    <xf numFmtId="0" fontId="4" fillId="0" borderId="11" xfId="0" applyFont="1" applyBorder="1"/>
    <xf numFmtId="42" fontId="0" fillId="0" borderId="11" xfId="0" applyNumberFormat="1" applyBorder="1"/>
    <xf numFmtId="0" fontId="0" fillId="0" borderId="11" xfId="0" applyBorder="1"/>
    <xf numFmtId="0" fontId="0" fillId="0" borderId="6" xfId="0" applyBorder="1"/>
    <xf numFmtId="0" fontId="0" fillId="0" borderId="13" xfId="0" applyBorder="1"/>
    <xf numFmtId="42" fontId="0" fillId="0" borderId="13" xfId="0" applyNumberFormat="1" applyBorder="1"/>
    <xf numFmtId="0" fontId="14" fillId="0" borderId="1" xfId="0" applyFont="1" applyBorder="1" applyAlignment="1">
      <alignment horizontal="center" vertical="center" wrapText="1"/>
    </xf>
    <xf numFmtId="0" fontId="14" fillId="0" borderId="1" xfId="0" applyFont="1" applyBorder="1" applyAlignment="1">
      <alignment vertical="center" wrapText="1"/>
    </xf>
    <xf numFmtId="42" fontId="0" fillId="3" borderId="1" xfId="0" applyNumberFormat="1" applyFill="1" applyBorder="1" applyAlignment="1">
      <alignment horizontal="left" vertical="top"/>
    </xf>
    <xf numFmtId="42" fontId="17" fillId="3" borderId="1" xfId="0" applyNumberFormat="1" applyFont="1" applyFill="1" applyBorder="1" applyAlignment="1">
      <alignment horizontal="center" vertical="center" wrapText="1"/>
    </xf>
    <xf numFmtId="0" fontId="1" fillId="3" borderId="1" xfId="0" applyFont="1" applyFill="1" applyBorder="1" applyAlignment="1">
      <alignment horizontal="right" vertical="top"/>
    </xf>
    <xf numFmtId="42" fontId="1" fillId="3" borderId="1" xfId="0" applyNumberFormat="1" applyFont="1" applyFill="1" applyBorder="1" applyAlignment="1">
      <alignment horizontal="left" vertical="top"/>
    </xf>
    <xf numFmtId="42" fontId="16" fillId="0" borderId="1" xfId="0" applyNumberFormat="1" applyFont="1" applyBorder="1" applyAlignment="1">
      <alignment horizontal="center" vertical="center" wrapText="1"/>
    </xf>
    <xf numFmtId="0" fontId="0" fillId="0" borderId="15" xfId="0" applyBorder="1" applyAlignment="1">
      <alignment vertical="top" wrapText="1"/>
    </xf>
    <xf numFmtId="0" fontId="0" fillId="0" borderId="15" xfId="0" applyBorder="1" applyAlignment="1">
      <alignment horizontal="left" vertical="top" wrapText="1"/>
    </xf>
    <xf numFmtId="42" fontId="0" fillId="0" borderId="15" xfId="0" applyNumberFormat="1" applyBorder="1" applyAlignment="1">
      <alignment vertical="top" wrapText="1"/>
    </xf>
    <xf numFmtId="42" fontId="0" fillId="0" borderId="16" xfId="0" applyNumberFormat="1" applyBorder="1" applyAlignment="1">
      <alignment vertical="top" wrapText="1"/>
    </xf>
    <xf numFmtId="42" fontId="15" fillId="4" borderId="1" xfId="0" applyNumberFormat="1" applyFont="1" applyFill="1" applyBorder="1" applyAlignment="1">
      <alignment horizontal="center" vertical="center" wrapText="1"/>
    </xf>
    <xf numFmtId="42" fontId="0" fillId="0" borderId="0" xfId="0" applyNumberFormat="1"/>
    <xf numFmtId="42" fontId="0" fillId="6" borderId="1" xfId="0" applyNumberFormat="1" applyFill="1" applyBorder="1"/>
    <xf numFmtId="0" fontId="0" fillId="7" borderId="17" xfId="0" applyFill="1" applyBorder="1" applyAlignment="1">
      <alignment vertical="top" wrapText="1"/>
    </xf>
    <xf numFmtId="0" fontId="1" fillId="7" borderId="18" xfId="0" applyFont="1" applyFill="1" applyBorder="1" applyAlignment="1">
      <alignment horizontal="center" vertical="top" wrapText="1"/>
    </xf>
    <xf numFmtId="42" fontId="0" fillId="7" borderId="18" xfId="0" applyNumberFormat="1" applyFill="1" applyBorder="1" applyAlignment="1">
      <alignment vertical="top" wrapText="1"/>
    </xf>
    <xf numFmtId="42" fontId="0" fillId="0" borderId="8" xfId="0" applyNumberFormat="1" applyBorder="1"/>
    <xf numFmtId="42" fontId="0" fillId="0" borderId="4" xfId="0" applyNumberFormat="1" applyBorder="1" applyAlignment="1">
      <alignment vertical="top" wrapText="1"/>
    </xf>
    <xf numFmtId="42" fontId="16" fillId="4" borderId="20" xfId="0" applyNumberFormat="1" applyFont="1" applyFill="1" applyBorder="1" applyAlignment="1">
      <alignment horizontal="center" wrapText="1"/>
    </xf>
    <xf numFmtId="42" fontId="0" fillId="4" borderId="20" xfId="0" applyNumberFormat="1" applyFill="1" applyBorder="1"/>
    <xf numFmtId="42" fontId="0" fillId="5" borderId="20" xfId="0" applyNumberFormat="1" applyFill="1" applyBorder="1"/>
    <xf numFmtId="42" fontId="1" fillId="5" borderId="20" xfId="0" applyNumberFormat="1" applyFont="1" applyFill="1" applyBorder="1" applyAlignment="1">
      <alignment vertical="top" wrapText="1"/>
    </xf>
    <xf numFmtId="42" fontId="0" fillId="5" borderId="20" xfId="0" applyNumberFormat="1" applyFill="1" applyBorder="1" applyAlignment="1">
      <alignment vertical="top" wrapText="1"/>
    </xf>
    <xf numFmtId="42" fontId="0" fillId="6" borderId="20" xfId="0" applyNumberFormat="1" applyFill="1" applyBorder="1"/>
    <xf numFmtId="42" fontId="0" fillId="6" borderId="20" xfId="0" applyNumberFormat="1" applyFill="1" applyBorder="1" applyAlignment="1">
      <alignment vertical="top" wrapText="1"/>
    </xf>
    <xf numFmtId="42" fontId="12" fillId="6" borderId="20" xfId="0" applyNumberFormat="1" applyFont="1" applyFill="1" applyBorder="1" applyAlignment="1">
      <alignment vertical="top"/>
    </xf>
    <xf numFmtId="42" fontId="0" fillId="0" borderId="20" xfId="0" applyNumberFormat="1" applyBorder="1"/>
    <xf numFmtId="42" fontId="0" fillId="0" borderId="20" xfId="0" applyNumberFormat="1" applyBorder="1" applyAlignment="1">
      <alignment vertical="top" wrapText="1"/>
    </xf>
    <xf numFmtId="42" fontId="0" fillId="4" borderId="20" xfId="0" applyNumberFormat="1" applyFill="1" applyBorder="1" applyAlignment="1">
      <alignment vertical="top" wrapText="1"/>
    </xf>
    <xf numFmtId="42" fontId="0" fillId="7" borderId="21" xfId="0" applyNumberFormat="1" applyFill="1" applyBorder="1"/>
    <xf numFmtId="42" fontId="0" fillId="0" borderId="22" xfId="0" applyNumberFormat="1" applyBorder="1" applyAlignment="1">
      <alignment vertical="top" wrapText="1"/>
    </xf>
    <xf numFmtId="0" fontId="17" fillId="3" borderId="1" xfId="0" applyFont="1" applyFill="1" applyBorder="1" applyAlignment="1">
      <alignment horizontal="center" vertical="center" wrapText="1"/>
    </xf>
    <xf numFmtId="42" fontId="0" fillId="0" borderId="1" xfId="0" applyNumberFormat="1" applyBorder="1" applyAlignment="1">
      <alignment vertical="top"/>
    </xf>
    <xf numFmtId="42" fontId="16" fillId="4" borderId="1" xfId="0" applyNumberFormat="1" applyFont="1" applyFill="1" applyBorder="1" applyAlignment="1">
      <alignment horizontal="center" wrapText="1"/>
    </xf>
    <xf numFmtId="42" fontId="0" fillId="0" borderId="7" xfId="0" applyNumberFormat="1" applyBorder="1"/>
    <xf numFmtId="42" fontId="0" fillId="7" borderId="19" xfId="0" applyNumberFormat="1" applyFill="1" applyBorder="1"/>
    <xf numFmtId="42" fontId="0" fillId="0" borderId="12" xfId="0" applyNumberFormat="1" applyBorder="1"/>
    <xf numFmtId="42" fontId="0" fillId="0" borderId="14" xfId="0" applyNumberFormat="1" applyBorder="1"/>
    <xf numFmtId="0" fontId="4"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F87E7-11C2-43D8-9B8D-5E59799374E1}">
  <sheetPr>
    <tabColor rgb="FF00B050"/>
    <pageSetUpPr fitToPage="1"/>
  </sheetPr>
  <dimension ref="A1:H31"/>
  <sheetViews>
    <sheetView workbookViewId="0">
      <pane ySplit="1" topLeftCell="A2" activePane="bottomLeft" state="frozen"/>
      <selection pane="bottomLeft" activeCell="I4" sqref="I4"/>
    </sheetView>
  </sheetViews>
  <sheetFormatPr defaultColWidth="9.140625" defaultRowHeight="15" x14ac:dyDescent="0.25"/>
  <cols>
    <col min="1" max="1" width="15.42578125" style="2" customWidth="1"/>
    <col min="2" max="2" width="36" style="2" customWidth="1"/>
    <col min="3" max="3" width="11.42578125" style="7" customWidth="1"/>
    <col min="4" max="6" width="12.5703125" style="7" customWidth="1"/>
    <col min="7" max="7" width="12.5703125" customWidth="1"/>
    <col min="9" max="16384" width="9.140625" style="2"/>
  </cols>
  <sheetData>
    <row r="1" spans="1:8" s="4" customFormat="1" ht="30" customHeight="1" x14ac:dyDescent="0.25">
      <c r="A1" s="43" t="s">
        <v>0</v>
      </c>
      <c r="B1" s="43" t="s">
        <v>2</v>
      </c>
      <c r="C1" s="44" t="s">
        <v>259</v>
      </c>
      <c r="D1" s="45" t="s">
        <v>229</v>
      </c>
      <c r="E1" s="72" t="s">
        <v>267</v>
      </c>
      <c r="F1" s="75" t="s">
        <v>266</v>
      </c>
      <c r="G1" s="104" t="s">
        <v>276</v>
      </c>
    </row>
    <row r="2" spans="1:8" x14ac:dyDescent="0.25">
      <c r="A2" s="42" t="s">
        <v>1</v>
      </c>
      <c r="B2" s="46"/>
      <c r="C2" s="47"/>
      <c r="D2" s="48"/>
      <c r="E2" s="73"/>
      <c r="F2" s="74"/>
      <c r="G2" s="55"/>
    </row>
    <row r="3" spans="1:8" x14ac:dyDescent="0.25">
      <c r="A3" s="3" t="s">
        <v>6</v>
      </c>
      <c r="B3" s="1" t="s">
        <v>3</v>
      </c>
      <c r="C3" s="5"/>
      <c r="D3" s="5">
        <v>723824</v>
      </c>
      <c r="E3" s="5"/>
      <c r="F3" s="6">
        <v>1608193</v>
      </c>
      <c r="G3" s="30">
        <v>1672950</v>
      </c>
    </row>
    <row r="4" spans="1:8" x14ac:dyDescent="0.25">
      <c r="A4" s="3" t="s">
        <v>7</v>
      </c>
      <c r="B4" s="1" t="s">
        <v>4</v>
      </c>
      <c r="C4" s="5">
        <v>1399403</v>
      </c>
      <c r="D4" s="5">
        <v>3136945</v>
      </c>
      <c r="E4" s="5">
        <v>1990210</v>
      </c>
      <c r="F4" s="6">
        <v>3210191</v>
      </c>
      <c r="G4" s="30">
        <f>SUM(F4*1.02)</f>
        <v>3274394.82</v>
      </c>
    </row>
    <row r="5" spans="1:8" ht="30" x14ac:dyDescent="0.25">
      <c r="A5" s="3" t="s">
        <v>8</v>
      </c>
      <c r="B5" s="1" t="s">
        <v>204</v>
      </c>
      <c r="C5" s="13">
        <v>124743</v>
      </c>
      <c r="D5" s="13">
        <v>124200</v>
      </c>
      <c r="E5" s="5">
        <v>15459</v>
      </c>
      <c r="F5" s="13">
        <v>129000</v>
      </c>
      <c r="G5" s="85">
        <v>0</v>
      </c>
    </row>
    <row r="6" spans="1:8" ht="30" x14ac:dyDescent="0.25">
      <c r="A6" s="3" t="s">
        <v>9</v>
      </c>
      <c r="B6" s="1" t="s">
        <v>10</v>
      </c>
      <c r="C6" s="13">
        <v>34972</v>
      </c>
      <c r="D6" s="13">
        <v>60000</v>
      </c>
      <c r="E6" s="5">
        <v>0</v>
      </c>
      <c r="F6" s="13">
        <v>0</v>
      </c>
      <c r="G6" s="85">
        <v>0</v>
      </c>
    </row>
    <row r="7" spans="1:8" x14ac:dyDescent="0.25">
      <c r="A7" s="3" t="s">
        <v>11</v>
      </c>
      <c r="B7" s="1" t="s">
        <v>12</v>
      </c>
      <c r="C7" s="5">
        <v>0</v>
      </c>
      <c r="D7" s="5">
        <v>0</v>
      </c>
      <c r="E7" s="5">
        <v>0</v>
      </c>
      <c r="F7" s="6">
        <v>0</v>
      </c>
      <c r="G7" s="30">
        <v>0</v>
      </c>
    </row>
    <row r="8" spans="1:8" x14ac:dyDescent="0.25">
      <c r="A8" s="3" t="s">
        <v>14</v>
      </c>
      <c r="B8" s="1" t="s">
        <v>13</v>
      </c>
      <c r="C8" s="5">
        <v>380</v>
      </c>
      <c r="D8" s="5">
        <v>0</v>
      </c>
      <c r="E8" s="5">
        <v>0</v>
      </c>
      <c r="F8" s="6">
        <v>0</v>
      </c>
      <c r="G8" s="30">
        <v>0</v>
      </c>
    </row>
    <row r="9" spans="1:8" x14ac:dyDescent="0.25">
      <c r="A9" s="34" t="s">
        <v>15</v>
      </c>
      <c r="B9" s="36" t="s">
        <v>16</v>
      </c>
      <c r="C9" s="35">
        <v>9896</v>
      </c>
      <c r="D9" s="5">
        <v>18000</v>
      </c>
      <c r="E9" s="35">
        <v>13727</v>
      </c>
      <c r="F9" s="6">
        <v>18000</v>
      </c>
      <c r="G9" s="30">
        <v>18000</v>
      </c>
    </row>
    <row r="10" spans="1:8" x14ac:dyDescent="0.25">
      <c r="A10" s="34" t="s">
        <v>17</v>
      </c>
      <c r="B10" s="36" t="s">
        <v>18</v>
      </c>
      <c r="C10" s="35">
        <v>247</v>
      </c>
      <c r="D10" s="5">
        <v>200</v>
      </c>
      <c r="E10" s="35">
        <v>77</v>
      </c>
      <c r="F10" s="6">
        <v>200</v>
      </c>
      <c r="G10" s="30">
        <v>200</v>
      </c>
    </row>
    <row r="11" spans="1:8" x14ac:dyDescent="0.25">
      <c r="A11" s="34" t="s">
        <v>19</v>
      </c>
      <c r="B11" s="36" t="s">
        <v>20</v>
      </c>
      <c r="C11" s="35">
        <v>16225</v>
      </c>
      <c r="D11" s="5">
        <v>15000</v>
      </c>
      <c r="E11" s="35">
        <v>15750</v>
      </c>
      <c r="F11" s="6">
        <v>10000</v>
      </c>
      <c r="G11" s="30">
        <v>20000</v>
      </c>
    </row>
    <row r="12" spans="1:8" x14ac:dyDescent="0.25">
      <c r="A12" s="34" t="s">
        <v>21</v>
      </c>
      <c r="B12" s="37" t="s">
        <v>255</v>
      </c>
      <c r="C12" s="35">
        <v>0</v>
      </c>
      <c r="D12" s="5">
        <v>184432</v>
      </c>
      <c r="E12" s="35">
        <v>119277</v>
      </c>
      <c r="F12" s="6">
        <v>204474</v>
      </c>
      <c r="G12" s="5">
        <v>204474</v>
      </c>
    </row>
    <row r="13" spans="1:8" x14ac:dyDescent="0.25">
      <c r="A13" s="34" t="s">
        <v>188</v>
      </c>
      <c r="B13" s="37" t="s">
        <v>189</v>
      </c>
      <c r="C13" s="35">
        <v>0</v>
      </c>
      <c r="D13" s="5">
        <v>0</v>
      </c>
      <c r="E13" s="35">
        <v>0</v>
      </c>
      <c r="F13" s="6"/>
      <c r="G13" s="5"/>
      <c r="H13" s="2"/>
    </row>
    <row r="14" spans="1:8" x14ac:dyDescent="0.25">
      <c r="A14" s="34" t="s">
        <v>180</v>
      </c>
      <c r="B14" s="38" t="s">
        <v>181</v>
      </c>
      <c r="C14" s="35">
        <v>0</v>
      </c>
      <c r="D14" s="5">
        <v>0</v>
      </c>
      <c r="E14" s="35">
        <v>0</v>
      </c>
      <c r="F14" s="6">
        <v>46800</v>
      </c>
      <c r="G14" s="5">
        <v>46800</v>
      </c>
    </row>
    <row r="15" spans="1:8" x14ac:dyDescent="0.25">
      <c r="A15" s="34" t="s">
        <v>182</v>
      </c>
      <c r="B15" s="38" t="s">
        <v>252</v>
      </c>
      <c r="C15" s="35">
        <v>0</v>
      </c>
      <c r="D15" s="5">
        <v>253000</v>
      </c>
      <c r="E15" s="35">
        <v>189183</v>
      </c>
      <c r="F15" s="6">
        <v>220480</v>
      </c>
      <c r="G15" s="5">
        <v>220480</v>
      </c>
    </row>
    <row r="16" spans="1:8" x14ac:dyDescent="0.25">
      <c r="A16" s="34" t="s">
        <v>183</v>
      </c>
      <c r="B16" s="38" t="s">
        <v>253</v>
      </c>
      <c r="C16" s="35">
        <v>0</v>
      </c>
      <c r="D16" s="5">
        <v>647730</v>
      </c>
      <c r="E16" s="35">
        <v>387298</v>
      </c>
      <c r="F16" s="6">
        <v>689035</v>
      </c>
      <c r="G16" s="5">
        <v>689035</v>
      </c>
    </row>
    <row r="17" spans="1:7" x14ac:dyDescent="0.25">
      <c r="A17" s="34" t="s">
        <v>184</v>
      </c>
      <c r="B17" s="38" t="s">
        <v>254</v>
      </c>
      <c r="C17" s="35">
        <v>0</v>
      </c>
      <c r="D17" s="5">
        <v>603120</v>
      </c>
      <c r="E17" s="35">
        <v>366140</v>
      </c>
      <c r="F17" s="6">
        <v>676016</v>
      </c>
      <c r="G17" s="5">
        <v>676016</v>
      </c>
    </row>
    <row r="18" spans="1:7" x14ac:dyDescent="0.25">
      <c r="A18" s="34" t="s">
        <v>185</v>
      </c>
      <c r="B18" s="38" t="s">
        <v>186</v>
      </c>
      <c r="C18" s="35"/>
      <c r="D18" s="5">
        <v>2925</v>
      </c>
      <c r="E18" s="35">
        <v>1170</v>
      </c>
      <c r="F18" s="6">
        <v>33000</v>
      </c>
      <c r="G18" s="5">
        <v>33000</v>
      </c>
    </row>
    <row r="19" spans="1:7" x14ac:dyDescent="0.25">
      <c r="A19" s="34" t="s">
        <v>187</v>
      </c>
      <c r="B19" s="37" t="s">
        <v>195</v>
      </c>
      <c r="C19" s="35"/>
      <c r="D19" s="5">
        <v>41020</v>
      </c>
      <c r="E19" s="35">
        <v>19821</v>
      </c>
      <c r="F19" s="6">
        <v>34000</v>
      </c>
      <c r="G19" s="5">
        <v>34000</v>
      </c>
    </row>
    <row r="20" spans="1:7" x14ac:dyDescent="0.25">
      <c r="A20" s="34" t="s">
        <v>256</v>
      </c>
      <c r="B20" s="37" t="s">
        <v>257</v>
      </c>
      <c r="C20" s="35"/>
      <c r="D20" s="5">
        <v>3640</v>
      </c>
      <c r="E20" s="35">
        <v>0</v>
      </c>
      <c r="F20" s="6">
        <v>7200</v>
      </c>
      <c r="G20" s="5">
        <v>7200</v>
      </c>
    </row>
    <row r="21" spans="1:7" x14ac:dyDescent="0.25">
      <c r="A21" s="34" t="s">
        <v>22</v>
      </c>
      <c r="B21" s="36" t="s">
        <v>23</v>
      </c>
      <c r="C21" s="35">
        <v>0</v>
      </c>
      <c r="D21" s="5">
        <v>0</v>
      </c>
      <c r="E21" s="35">
        <v>0</v>
      </c>
      <c r="F21" s="6">
        <v>0</v>
      </c>
      <c r="G21" s="30">
        <v>0</v>
      </c>
    </row>
    <row r="22" spans="1:7" x14ac:dyDescent="0.25">
      <c r="A22" s="34" t="s">
        <v>24</v>
      </c>
      <c r="B22" s="36" t="s">
        <v>231</v>
      </c>
      <c r="C22" s="35">
        <v>0</v>
      </c>
      <c r="D22" s="5">
        <v>4500</v>
      </c>
      <c r="E22" s="35">
        <v>3500</v>
      </c>
      <c r="F22" s="6">
        <v>6000</v>
      </c>
      <c r="G22" s="30">
        <v>6000</v>
      </c>
    </row>
    <row r="23" spans="1:7" x14ac:dyDescent="0.25">
      <c r="A23" s="34" t="s">
        <v>25</v>
      </c>
      <c r="B23" s="36" t="s">
        <v>26</v>
      </c>
      <c r="C23" s="35">
        <v>6498</v>
      </c>
      <c r="D23" s="5">
        <v>5000</v>
      </c>
      <c r="E23" s="35">
        <v>4999</v>
      </c>
      <c r="F23" s="6">
        <v>5000</v>
      </c>
      <c r="G23" s="30">
        <v>5000</v>
      </c>
    </row>
    <row r="24" spans="1:7" x14ac:dyDescent="0.25">
      <c r="A24" s="34" t="s">
        <v>27</v>
      </c>
      <c r="B24" s="36" t="s">
        <v>28</v>
      </c>
      <c r="C24" s="35">
        <v>3852</v>
      </c>
      <c r="D24" s="5">
        <v>2000</v>
      </c>
      <c r="E24" s="35">
        <v>0</v>
      </c>
      <c r="F24" s="6">
        <v>2000</v>
      </c>
      <c r="G24" s="30">
        <v>2000</v>
      </c>
    </row>
    <row r="25" spans="1:7" x14ac:dyDescent="0.25">
      <c r="A25" s="34" t="s">
        <v>30</v>
      </c>
      <c r="B25" s="36" t="s">
        <v>29</v>
      </c>
      <c r="C25" s="35">
        <v>0</v>
      </c>
      <c r="D25" s="5">
        <v>0</v>
      </c>
      <c r="E25" s="35"/>
      <c r="F25" s="6"/>
      <c r="G25" s="30">
        <v>0</v>
      </c>
    </row>
    <row r="26" spans="1:7" x14ac:dyDescent="0.25">
      <c r="A26" s="34" t="s">
        <v>211</v>
      </c>
      <c r="B26" s="36" t="s">
        <v>212</v>
      </c>
      <c r="C26" s="35"/>
      <c r="D26" s="5">
        <v>5000000</v>
      </c>
      <c r="E26" s="35">
        <v>5000000</v>
      </c>
      <c r="F26" s="6">
        <v>0</v>
      </c>
      <c r="G26" s="30">
        <v>0</v>
      </c>
    </row>
    <row r="27" spans="1:7" x14ac:dyDescent="0.25">
      <c r="A27" s="3" t="s">
        <v>31</v>
      </c>
      <c r="B27" s="1" t="s">
        <v>5</v>
      </c>
      <c r="C27" s="5">
        <v>0</v>
      </c>
      <c r="D27" s="5">
        <v>0</v>
      </c>
      <c r="E27" s="5">
        <v>0</v>
      </c>
      <c r="F27" s="6">
        <v>0</v>
      </c>
      <c r="G27" s="30">
        <v>0</v>
      </c>
    </row>
    <row r="28" spans="1:7" x14ac:dyDescent="0.25">
      <c r="A28" s="3"/>
      <c r="B28" s="1"/>
      <c r="C28" s="5"/>
      <c r="D28" s="5"/>
      <c r="E28" s="5"/>
      <c r="F28" s="5"/>
      <c r="G28" s="30"/>
    </row>
    <row r="29" spans="1:7" x14ac:dyDescent="0.25">
      <c r="A29" s="3"/>
      <c r="B29" s="14" t="s">
        <v>152</v>
      </c>
      <c r="C29" s="13">
        <f>SUM(C5:C6)</f>
        <v>159715</v>
      </c>
      <c r="D29" s="13">
        <f>SUM(D5:D6)</f>
        <v>184200</v>
      </c>
      <c r="E29" s="5"/>
      <c r="F29" s="13">
        <f>SUM(F5:F6)</f>
        <v>129000</v>
      </c>
      <c r="G29" s="13">
        <f>SUM(G5:G6)</f>
        <v>0</v>
      </c>
    </row>
    <row r="30" spans="1:7" ht="30" x14ac:dyDescent="0.25">
      <c r="A30" s="3"/>
      <c r="B30" s="10" t="s">
        <v>179</v>
      </c>
      <c r="C30" s="5">
        <f>C31-C3</f>
        <v>1596216</v>
      </c>
      <c r="D30" s="5">
        <f>SUM( D4:D25,D27)</f>
        <v>5101712</v>
      </c>
      <c r="E30" s="5"/>
      <c r="F30" s="5">
        <f>SUM( F4:F25,F27)</f>
        <v>5291396</v>
      </c>
      <c r="G30" s="5">
        <f>SUM( G4:G25,G27)</f>
        <v>5236599.82</v>
      </c>
    </row>
    <row r="31" spans="1:7" x14ac:dyDescent="0.25">
      <c r="A31" s="3"/>
      <c r="B31" s="76" t="s">
        <v>32</v>
      </c>
      <c r="C31" s="77">
        <f>SUM(C3:C27)</f>
        <v>1596216</v>
      </c>
      <c r="D31" s="77">
        <f>SUM(D3:D27)</f>
        <v>10825536</v>
      </c>
      <c r="E31" s="33"/>
      <c r="F31" s="77">
        <f>SUM(F3:F27)</f>
        <v>6899589</v>
      </c>
      <c r="G31" s="77">
        <f>SUM(G3:G27)</f>
        <v>6909549.8200000003</v>
      </c>
    </row>
  </sheetData>
  <printOptions horizontalCentered="1"/>
  <pageMargins left="0.7" right="0.7" top="0.75" bottom="0.75" header="0.3" footer="0.3"/>
  <pageSetup scale="79" orientation="portrait" r:id="rId1"/>
  <headerFooter>
    <oddHeader>&amp;C&amp;F</oddHeader>
    <oddFooter>&amp;R&amp;P</oddFooter>
  </headerFooter>
  <ignoredErrors>
    <ignoredError sqref="F29:G29 C29:D29" formulaRang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2156B-344B-4038-B905-0C370200C8F0}">
  <sheetPr>
    <tabColor rgb="FF00B050"/>
    <pageSetUpPr fitToPage="1"/>
  </sheetPr>
  <dimension ref="A1:I120"/>
  <sheetViews>
    <sheetView workbookViewId="0">
      <pane ySplit="1" topLeftCell="A101" activePane="bottomLeft" state="frozen"/>
      <selection pane="bottomLeft" activeCell="J15" sqref="J15"/>
    </sheetView>
  </sheetViews>
  <sheetFormatPr defaultColWidth="9.140625" defaultRowHeight="15" x14ac:dyDescent="0.25"/>
  <cols>
    <col min="1" max="1" width="15.42578125" style="18" customWidth="1"/>
    <col min="2" max="2" width="36" style="9" customWidth="1"/>
    <col min="3" max="3" width="11.42578125" style="29" customWidth="1"/>
    <col min="4" max="5" width="12.42578125" style="29" customWidth="1"/>
    <col min="6" max="7" width="12.42578125" style="84" customWidth="1"/>
    <col min="8" max="16384" width="9.140625" style="18"/>
  </cols>
  <sheetData>
    <row r="1" spans="1:9" ht="30" x14ac:dyDescent="0.25">
      <c r="A1" s="50" t="s">
        <v>0</v>
      </c>
      <c r="B1" s="50" t="s">
        <v>2</v>
      </c>
      <c r="C1" s="83" t="s">
        <v>260</v>
      </c>
      <c r="D1" s="51" t="s">
        <v>229</v>
      </c>
      <c r="E1" s="78" t="s">
        <v>268</v>
      </c>
      <c r="F1" s="91" t="s">
        <v>269</v>
      </c>
      <c r="G1" s="106" t="s">
        <v>275</v>
      </c>
      <c r="I1" s="18" t="s">
        <v>277</v>
      </c>
    </row>
    <row r="2" spans="1:9" x14ac:dyDescent="0.25">
      <c r="A2" s="49" t="s">
        <v>34</v>
      </c>
      <c r="B2" s="8"/>
      <c r="C2" s="23"/>
      <c r="D2" s="23"/>
      <c r="E2" s="19"/>
      <c r="F2" s="92"/>
      <c r="G2" s="57"/>
    </row>
    <row r="3" spans="1:9" x14ac:dyDescent="0.25">
      <c r="A3" s="20" t="s">
        <v>33</v>
      </c>
      <c r="B3" s="1" t="s">
        <v>35</v>
      </c>
      <c r="C3" s="19">
        <v>723824</v>
      </c>
      <c r="D3" s="19">
        <v>1378504</v>
      </c>
      <c r="E3" s="19"/>
      <c r="F3" s="93">
        <v>1672950</v>
      </c>
      <c r="G3" s="30">
        <v>2106757.9135500006</v>
      </c>
    </row>
    <row r="4" spans="1:9" x14ac:dyDescent="0.25">
      <c r="A4" s="20"/>
      <c r="B4" s="11" t="s">
        <v>167</v>
      </c>
      <c r="C4" s="21">
        <f t="shared" ref="C4" si="0">SUM(C3)</f>
        <v>723824</v>
      </c>
      <c r="D4" s="21">
        <f>SUM(D3)</f>
        <v>1378504</v>
      </c>
      <c r="E4" s="21"/>
      <c r="F4" s="94">
        <f>SUM(F3)</f>
        <v>1672950</v>
      </c>
      <c r="G4" s="21">
        <f>SUM(G3)</f>
        <v>2106757.9135500006</v>
      </c>
    </row>
    <row r="5" spans="1:9" x14ac:dyDescent="0.25">
      <c r="A5" s="20"/>
      <c r="B5" s="1"/>
      <c r="C5" s="19"/>
      <c r="D5" s="19"/>
      <c r="E5" s="19"/>
      <c r="F5" s="93"/>
      <c r="G5" s="30"/>
    </row>
    <row r="6" spans="1:9" x14ac:dyDescent="0.25">
      <c r="A6" s="20" t="s">
        <v>36</v>
      </c>
      <c r="B6" s="1" t="s">
        <v>208</v>
      </c>
      <c r="C6" s="19">
        <v>35798</v>
      </c>
      <c r="D6" s="19">
        <v>210000</v>
      </c>
      <c r="E6" s="19">
        <v>146123</v>
      </c>
      <c r="F6" s="93">
        <v>340000</v>
      </c>
      <c r="G6" s="19">
        <v>270300</v>
      </c>
    </row>
    <row r="7" spans="1:9" x14ac:dyDescent="0.25">
      <c r="A7" s="20" t="s">
        <v>37</v>
      </c>
      <c r="B7" s="1" t="s">
        <v>38</v>
      </c>
      <c r="C7" s="19">
        <v>10112</v>
      </c>
      <c r="D7" s="19">
        <v>11000</v>
      </c>
      <c r="E7" s="19">
        <v>5066</v>
      </c>
      <c r="F7" s="95">
        <v>11000</v>
      </c>
      <c r="G7" s="19">
        <v>8500</v>
      </c>
    </row>
    <row r="8" spans="1:9" x14ac:dyDescent="0.25">
      <c r="A8" s="20" t="s">
        <v>39</v>
      </c>
      <c r="B8" s="1" t="s">
        <v>40</v>
      </c>
      <c r="C8" s="19">
        <v>56225</v>
      </c>
      <c r="D8" s="19">
        <v>53000</v>
      </c>
      <c r="E8" s="19">
        <v>36781</v>
      </c>
      <c r="F8" s="93">
        <v>65000</v>
      </c>
      <c r="G8" s="19">
        <v>67500</v>
      </c>
    </row>
    <row r="9" spans="1:9" x14ac:dyDescent="0.25">
      <c r="A9" s="39" t="s">
        <v>170</v>
      </c>
      <c r="B9" s="1" t="s">
        <v>197</v>
      </c>
      <c r="C9" s="19"/>
      <c r="D9" s="19">
        <v>10000</v>
      </c>
      <c r="E9" s="19">
        <v>0</v>
      </c>
      <c r="F9" s="95">
        <v>10000</v>
      </c>
      <c r="G9" s="19">
        <v>10000</v>
      </c>
    </row>
    <row r="10" spans="1:9" ht="30" x14ac:dyDescent="0.25">
      <c r="A10" s="20" t="s">
        <v>42</v>
      </c>
      <c r="B10" s="1" t="s">
        <v>41</v>
      </c>
      <c r="C10" s="19">
        <v>0</v>
      </c>
      <c r="D10" s="19">
        <v>0</v>
      </c>
      <c r="E10" s="19">
        <v>0</v>
      </c>
      <c r="F10" s="93">
        <v>0</v>
      </c>
      <c r="G10" s="30">
        <v>0</v>
      </c>
    </row>
    <row r="11" spans="1:9" ht="15" customHeight="1" x14ac:dyDescent="0.25">
      <c r="A11" s="20" t="s">
        <v>43</v>
      </c>
      <c r="B11" s="1" t="s">
        <v>56</v>
      </c>
      <c r="C11" s="19">
        <v>0</v>
      </c>
      <c r="D11" s="19">
        <v>0</v>
      </c>
      <c r="E11" s="19">
        <v>0</v>
      </c>
      <c r="F11" s="93">
        <v>0</v>
      </c>
      <c r="G11" s="30">
        <v>0</v>
      </c>
    </row>
    <row r="12" spans="1:9" ht="30" x14ac:dyDescent="0.25">
      <c r="A12" s="20" t="s">
        <v>44</v>
      </c>
      <c r="B12" s="1" t="s">
        <v>55</v>
      </c>
      <c r="C12" s="19">
        <v>0</v>
      </c>
      <c r="D12" s="19">
        <v>0</v>
      </c>
      <c r="E12" s="19">
        <v>0</v>
      </c>
      <c r="F12" s="93">
        <v>0</v>
      </c>
      <c r="G12" s="30">
        <v>0</v>
      </c>
    </row>
    <row r="13" spans="1:9" ht="30" x14ac:dyDescent="0.25">
      <c r="A13" s="20" t="s">
        <v>45</v>
      </c>
      <c r="B13" s="1" t="s">
        <v>54</v>
      </c>
      <c r="C13" s="19">
        <v>0</v>
      </c>
      <c r="D13" s="19">
        <v>0</v>
      </c>
      <c r="E13" s="19">
        <v>0</v>
      </c>
      <c r="F13" s="93">
        <v>0</v>
      </c>
      <c r="G13" s="30">
        <v>0</v>
      </c>
    </row>
    <row r="14" spans="1:9" x14ac:dyDescent="0.25">
      <c r="A14" s="20" t="s">
        <v>46</v>
      </c>
      <c r="B14" s="1" t="s">
        <v>53</v>
      </c>
      <c r="C14" s="19">
        <v>0</v>
      </c>
      <c r="D14" s="19">
        <v>0</v>
      </c>
      <c r="E14" s="19">
        <v>0</v>
      </c>
      <c r="F14" s="93">
        <v>0</v>
      </c>
      <c r="G14" s="30">
        <v>0</v>
      </c>
    </row>
    <row r="15" spans="1:9" ht="30" x14ac:dyDescent="0.25">
      <c r="A15" s="20" t="s">
        <v>47</v>
      </c>
      <c r="B15" s="1" t="s">
        <v>52</v>
      </c>
      <c r="C15" s="19">
        <v>0</v>
      </c>
      <c r="D15" s="19">
        <v>0</v>
      </c>
      <c r="E15" s="19">
        <v>0</v>
      </c>
      <c r="F15" s="93">
        <v>0</v>
      </c>
      <c r="G15" s="30">
        <v>0</v>
      </c>
    </row>
    <row r="16" spans="1:9" ht="30" x14ac:dyDescent="0.25">
      <c r="A16" s="20" t="s">
        <v>48</v>
      </c>
      <c r="B16" s="1" t="s">
        <v>51</v>
      </c>
      <c r="C16" s="19">
        <v>0</v>
      </c>
      <c r="D16" s="19">
        <v>0</v>
      </c>
      <c r="E16" s="19">
        <v>0</v>
      </c>
      <c r="F16" s="93">
        <v>0</v>
      </c>
      <c r="G16" s="30">
        <v>0</v>
      </c>
    </row>
    <row r="17" spans="1:7" ht="30" x14ac:dyDescent="0.25">
      <c r="A17" s="39" t="s">
        <v>49</v>
      </c>
      <c r="B17" s="1" t="s">
        <v>50</v>
      </c>
      <c r="C17" s="19">
        <v>0</v>
      </c>
      <c r="D17" s="19">
        <v>0</v>
      </c>
      <c r="E17" s="19">
        <v>0</v>
      </c>
      <c r="F17" s="93">
        <v>0</v>
      </c>
      <c r="G17" s="30">
        <v>0</v>
      </c>
    </row>
    <row r="18" spans="1:7" ht="30" x14ac:dyDescent="0.25">
      <c r="A18" s="39" t="s">
        <v>161</v>
      </c>
      <c r="B18" s="1" t="s">
        <v>196</v>
      </c>
      <c r="C18" s="19">
        <v>0</v>
      </c>
      <c r="D18" s="19">
        <v>126650</v>
      </c>
      <c r="E18" s="19">
        <v>94288</v>
      </c>
      <c r="F18" s="95">
        <v>229000</v>
      </c>
      <c r="G18" s="105">
        <f>SUM(F18*1.05)</f>
        <v>240450</v>
      </c>
    </row>
    <row r="19" spans="1:7" x14ac:dyDescent="0.25">
      <c r="A19" s="39" t="s">
        <v>162</v>
      </c>
      <c r="B19" s="1" t="s">
        <v>160</v>
      </c>
      <c r="C19" s="19">
        <v>0</v>
      </c>
      <c r="D19" s="19">
        <v>178019</v>
      </c>
      <c r="E19" s="19">
        <v>136209</v>
      </c>
      <c r="F19" s="93">
        <v>245100</v>
      </c>
      <c r="G19" s="30">
        <f>SUM(F19*1.05)</f>
        <v>257355</v>
      </c>
    </row>
    <row r="20" spans="1:7" x14ac:dyDescent="0.25">
      <c r="A20" s="39" t="s">
        <v>163</v>
      </c>
      <c r="B20" s="1" t="s">
        <v>164</v>
      </c>
      <c r="C20" s="19">
        <v>0</v>
      </c>
      <c r="D20" s="19">
        <v>285000</v>
      </c>
      <c r="E20" s="19">
        <v>202495</v>
      </c>
      <c r="F20" s="93">
        <v>364490</v>
      </c>
      <c r="G20" s="30">
        <f>SUM(F20*1.05)</f>
        <v>382714.5</v>
      </c>
    </row>
    <row r="21" spans="1:7" x14ac:dyDescent="0.25">
      <c r="A21" s="39" t="s">
        <v>165</v>
      </c>
      <c r="B21" s="1" t="s">
        <v>172</v>
      </c>
      <c r="C21" s="19">
        <v>0</v>
      </c>
      <c r="D21" s="19">
        <v>180000</v>
      </c>
      <c r="E21" s="19">
        <v>118889</v>
      </c>
      <c r="F21" s="93">
        <v>250500</v>
      </c>
      <c r="G21" s="30">
        <f>SUM(F21*1.05)</f>
        <v>263025</v>
      </c>
    </row>
    <row r="22" spans="1:7" x14ac:dyDescent="0.25">
      <c r="A22" s="39" t="s">
        <v>166</v>
      </c>
      <c r="B22" s="1" t="s">
        <v>240</v>
      </c>
      <c r="C22" s="19">
        <v>0</v>
      </c>
      <c r="D22" s="19">
        <v>38000</v>
      </c>
      <c r="E22" s="19">
        <v>23533</v>
      </c>
      <c r="F22" s="93">
        <v>51000</v>
      </c>
      <c r="G22" s="30">
        <v>66000</v>
      </c>
    </row>
    <row r="23" spans="1:7" x14ac:dyDescent="0.25">
      <c r="A23" s="39" t="s">
        <v>193</v>
      </c>
      <c r="B23" s="1" t="s">
        <v>194</v>
      </c>
      <c r="C23" s="19">
        <v>0</v>
      </c>
      <c r="D23" s="19">
        <v>0</v>
      </c>
      <c r="E23" s="19">
        <v>0</v>
      </c>
      <c r="F23" s="93">
        <v>0</v>
      </c>
      <c r="G23" s="30">
        <f>SUM(F23*1.05)</f>
        <v>0</v>
      </c>
    </row>
    <row r="24" spans="1:7" x14ac:dyDescent="0.25">
      <c r="A24" s="39" t="s">
        <v>200</v>
      </c>
      <c r="B24" s="1" t="s">
        <v>239</v>
      </c>
      <c r="C24" s="19">
        <v>0</v>
      </c>
      <c r="D24" s="19">
        <v>79820</v>
      </c>
      <c r="E24" s="19">
        <v>57598</v>
      </c>
      <c r="F24" s="93">
        <v>120000</v>
      </c>
      <c r="G24" s="30">
        <f>SUM(F24*1.05)</f>
        <v>126000</v>
      </c>
    </row>
    <row r="25" spans="1:7" x14ac:dyDescent="0.25">
      <c r="A25" s="39" t="s">
        <v>203</v>
      </c>
      <c r="B25" s="1" t="s">
        <v>202</v>
      </c>
      <c r="C25" s="19"/>
      <c r="D25" s="19">
        <v>30000</v>
      </c>
      <c r="E25" s="19">
        <v>0</v>
      </c>
      <c r="F25" s="95">
        <v>20000</v>
      </c>
      <c r="G25" s="30">
        <f>SUM(F25*1.05)</f>
        <v>21000</v>
      </c>
    </row>
    <row r="26" spans="1:7" x14ac:dyDescent="0.25">
      <c r="A26" s="39"/>
      <c r="B26" s="11" t="s">
        <v>57</v>
      </c>
      <c r="C26" s="21">
        <f>SUM(C6:C25)</f>
        <v>102135</v>
      </c>
      <c r="D26" s="21">
        <f>SUM(D6:D25)</f>
        <v>1201489</v>
      </c>
      <c r="E26" s="21"/>
      <c r="F26" s="94">
        <f>SUM(F6:F25)</f>
        <v>1706090</v>
      </c>
      <c r="G26" s="21">
        <f>SUM(G6:G25)</f>
        <v>1712844.5</v>
      </c>
    </row>
    <row r="27" spans="1:7" x14ac:dyDescent="0.25">
      <c r="A27" s="39"/>
      <c r="B27" s="1"/>
      <c r="C27" s="19"/>
      <c r="D27" s="19"/>
      <c r="E27" s="19"/>
      <c r="F27" s="93"/>
      <c r="G27" s="30"/>
    </row>
    <row r="28" spans="1:7" x14ac:dyDescent="0.25">
      <c r="A28" s="39" t="s">
        <v>58</v>
      </c>
      <c r="B28" s="1" t="s">
        <v>177</v>
      </c>
      <c r="C28" s="19">
        <v>7492</v>
      </c>
      <c r="D28" s="19">
        <f>SUM(D26*0.08)</f>
        <v>96119.12</v>
      </c>
      <c r="E28" s="19">
        <v>62229</v>
      </c>
      <c r="F28" s="95">
        <f>SUM(F26*0.08)</f>
        <v>136487.20000000001</v>
      </c>
      <c r="G28" s="19">
        <f>SUM(G26*0.08)</f>
        <v>137027.56</v>
      </c>
    </row>
    <row r="29" spans="1:7" x14ac:dyDescent="0.25">
      <c r="A29" s="39" t="s">
        <v>59</v>
      </c>
      <c r="B29" s="1" t="s">
        <v>60</v>
      </c>
      <c r="C29" s="19">
        <v>446</v>
      </c>
      <c r="D29" s="19">
        <f>SUM(D26*0.0145)</f>
        <v>17421.590500000002</v>
      </c>
      <c r="E29" s="19">
        <v>13053</v>
      </c>
      <c r="F29" s="95">
        <f>SUM(F26*0.0145)</f>
        <v>24738.305</v>
      </c>
      <c r="G29" s="19">
        <f>SUM(G26*0.0145)</f>
        <v>24836.24525</v>
      </c>
    </row>
    <row r="30" spans="1:7" x14ac:dyDescent="0.25">
      <c r="A30" s="39" t="s">
        <v>233</v>
      </c>
      <c r="B30" s="1" t="s">
        <v>261</v>
      </c>
      <c r="C30" s="19"/>
      <c r="D30" s="19">
        <f>SUM(D26*0.1)</f>
        <v>120148.90000000001</v>
      </c>
      <c r="E30" s="19">
        <v>70802</v>
      </c>
      <c r="F30" s="95">
        <f>SUM(F26*0.1)</f>
        <v>170609</v>
      </c>
      <c r="G30" s="19">
        <f>SUM(G26*0.1)</f>
        <v>171284.45</v>
      </c>
    </row>
    <row r="31" spans="1:7" x14ac:dyDescent="0.25">
      <c r="A31" s="39" t="s">
        <v>61</v>
      </c>
      <c r="B31" s="1" t="s">
        <v>176</v>
      </c>
      <c r="C31" s="19">
        <v>25108</v>
      </c>
      <c r="D31" s="19">
        <v>290000</v>
      </c>
      <c r="E31" s="19">
        <v>217163</v>
      </c>
      <c r="F31" s="93">
        <v>326000</v>
      </c>
      <c r="G31" s="30">
        <f>SUM(F31*1.05)</f>
        <v>342300</v>
      </c>
    </row>
    <row r="32" spans="1:7" x14ac:dyDescent="0.25">
      <c r="A32" s="39" t="s">
        <v>63</v>
      </c>
      <c r="B32" s="1" t="s">
        <v>62</v>
      </c>
      <c r="C32" s="19">
        <v>140</v>
      </c>
      <c r="D32" s="19">
        <f>SUM(D26*0.0016)</f>
        <v>1922.3824000000002</v>
      </c>
      <c r="E32" s="19">
        <v>1320</v>
      </c>
      <c r="F32" s="95">
        <f>SUM(F26*0.0016)</f>
        <v>2729.7440000000001</v>
      </c>
      <c r="G32" s="19">
        <f>SUM(G26*0.0016)</f>
        <v>2740.5512000000003</v>
      </c>
    </row>
    <row r="33" spans="1:7" x14ac:dyDescent="0.25">
      <c r="A33" s="39" t="s">
        <v>234</v>
      </c>
      <c r="B33" s="1" t="s">
        <v>235</v>
      </c>
      <c r="C33" s="19">
        <v>0</v>
      </c>
      <c r="D33" s="19">
        <v>48600</v>
      </c>
      <c r="E33" s="19">
        <v>48600</v>
      </c>
      <c r="F33" s="93">
        <v>30000</v>
      </c>
      <c r="G33" s="30">
        <v>30000</v>
      </c>
    </row>
    <row r="34" spans="1:7" x14ac:dyDescent="0.25">
      <c r="A34" s="39" t="s">
        <v>236</v>
      </c>
      <c r="B34" s="1" t="s">
        <v>237</v>
      </c>
      <c r="C34" s="19"/>
      <c r="D34" s="19">
        <v>1900</v>
      </c>
      <c r="E34" s="19">
        <v>1972</v>
      </c>
      <c r="F34" s="93">
        <v>4000</v>
      </c>
      <c r="G34" s="30">
        <v>4000</v>
      </c>
    </row>
    <row r="35" spans="1:7" x14ac:dyDescent="0.25">
      <c r="A35" s="20"/>
      <c r="B35" s="11" t="s">
        <v>64</v>
      </c>
      <c r="C35" s="21">
        <f>SUM(C28:C33)</f>
        <v>33186</v>
      </c>
      <c r="D35" s="21">
        <f>SUM(D28:D34)</f>
        <v>576111.99289999995</v>
      </c>
      <c r="E35" s="21"/>
      <c r="F35" s="94">
        <f>SUM(F28:F34)</f>
        <v>694564.24899999995</v>
      </c>
      <c r="G35" s="21">
        <f>SUM(G28:G34)</f>
        <v>712188.80645000003</v>
      </c>
    </row>
    <row r="36" spans="1:7" x14ac:dyDescent="0.25">
      <c r="A36" s="20"/>
      <c r="B36" s="1"/>
      <c r="C36" s="19"/>
      <c r="D36" s="19"/>
      <c r="E36" s="19"/>
      <c r="F36" s="93"/>
      <c r="G36" s="30"/>
    </row>
    <row r="37" spans="1:7" x14ac:dyDescent="0.25">
      <c r="A37" s="20" t="s">
        <v>65</v>
      </c>
      <c r="B37" s="1" t="s">
        <v>69</v>
      </c>
      <c r="C37" s="19">
        <v>0</v>
      </c>
      <c r="D37" s="19">
        <v>10000</v>
      </c>
      <c r="E37" s="19">
        <v>6875</v>
      </c>
      <c r="F37" s="93">
        <v>13000</v>
      </c>
      <c r="G37" s="30">
        <f t="shared" ref="G37:G43" si="1">SUM(F37*1.05)</f>
        <v>13650</v>
      </c>
    </row>
    <row r="38" spans="1:7" x14ac:dyDescent="0.25">
      <c r="A38" s="20" t="s">
        <v>66</v>
      </c>
      <c r="B38" s="1" t="s">
        <v>70</v>
      </c>
      <c r="C38" s="19">
        <v>0</v>
      </c>
      <c r="D38" s="19">
        <v>900</v>
      </c>
      <c r="E38" s="19">
        <v>1035</v>
      </c>
      <c r="F38" s="93">
        <v>1900</v>
      </c>
      <c r="G38" s="30">
        <f t="shared" si="1"/>
        <v>1995</v>
      </c>
    </row>
    <row r="39" spans="1:7" x14ac:dyDescent="0.25">
      <c r="A39" s="39" t="s">
        <v>67</v>
      </c>
      <c r="B39" s="1" t="s">
        <v>71</v>
      </c>
      <c r="C39" s="19">
        <v>5331</v>
      </c>
      <c r="D39" s="19">
        <v>9500</v>
      </c>
      <c r="E39" s="19">
        <v>7902</v>
      </c>
      <c r="F39" s="93">
        <v>14280</v>
      </c>
      <c r="G39" s="30">
        <f t="shared" si="1"/>
        <v>14994</v>
      </c>
    </row>
    <row r="40" spans="1:7" x14ac:dyDescent="0.25">
      <c r="A40" s="39" t="s">
        <v>171</v>
      </c>
      <c r="B40" s="1" t="s">
        <v>205</v>
      </c>
      <c r="C40" s="19"/>
      <c r="D40" s="19">
        <v>29260</v>
      </c>
      <c r="E40" s="19">
        <v>17133</v>
      </c>
      <c r="F40" s="93">
        <v>32600</v>
      </c>
      <c r="G40" s="30">
        <f t="shared" si="1"/>
        <v>34230</v>
      </c>
    </row>
    <row r="41" spans="1:7" x14ac:dyDescent="0.25">
      <c r="A41" s="39" t="s">
        <v>174</v>
      </c>
      <c r="B41" s="1" t="s">
        <v>173</v>
      </c>
      <c r="C41" s="19"/>
      <c r="D41" s="19">
        <v>16130</v>
      </c>
      <c r="E41" s="19">
        <v>9603</v>
      </c>
      <c r="F41" s="93">
        <v>17300</v>
      </c>
      <c r="G41" s="30">
        <f t="shared" si="1"/>
        <v>18165</v>
      </c>
    </row>
    <row r="42" spans="1:7" x14ac:dyDescent="0.25">
      <c r="A42" s="39" t="s">
        <v>265</v>
      </c>
      <c r="B42" s="1" t="s">
        <v>168</v>
      </c>
      <c r="C42" s="19"/>
      <c r="D42" s="19">
        <v>111970</v>
      </c>
      <c r="E42" s="19">
        <v>81067</v>
      </c>
      <c r="F42" s="93">
        <v>146000</v>
      </c>
      <c r="G42" s="30">
        <f t="shared" si="1"/>
        <v>153300</v>
      </c>
    </row>
    <row r="43" spans="1:7" x14ac:dyDescent="0.25">
      <c r="A43" s="39" t="s">
        <v>175</v>
      </c>
      <c r="B43" s="1" t="s">
        <v>169</v>
      </c>
      <c r="C43" s="19"/>
      <c r="D43" s="19">
        <v>2930</v>
      </c>
      <c r="E43" s="19">
        <v>3530</v>
      </c>
      <c r="F43" s="93">
        <v>6350</v>
      </c>
      <c r="G43" s="30">
        <f t="shared" si="1"/>
        <v>6667.5</v>
      </c>
    </row>
    <row r="44" spans="1:7" x14ac:dyDescent="0.25">
      <c r="A44" s="39" t="s">
        <v>262</v>
      </c>
      <c r="B44" s="36" t="s">
        <v>263</v>
      </c>
      <c r="C44" s="19"/>
      <c r="D44" s="19">
        <v>16000</v>
      </c>
      <c r="E44" s="19">
        <v>0</v>
      </c>
      <c r="F44" s="93">
        <v>32000</v>
      </c>
      <c r="G44" s="30">
        <v>5000</v>
      </c>
    </row>
    <row r="45" spans="1:7" x14ac:dyDescent="0.25">
      <c r="A45" s="39" t="s">
        <v>68</v>
      </c>
      <c r="B45" s="1" t="s">
        <v>151</v>
      </c>
      <c r="C45" s="22">
        <v>7788</v>
      </c>
      <c r="D45" s="22">
        <v>300</v>
      </c>
      <c r="E45" s="19">
        <v>9784</v>
      </c>
      <c r="F45" s="96">
        <v>6000</v>
      </c>
      <c r="G45" s="85">
        <v>0</v>
      </c>
    </row>
    <row r="46" spans="1:7" x14ac:dyDescent="0.25">
      <c r="A46" s="20" t="s">
        <v>73</v>
      </c>
      <c r="B46" s="1" t="s">
        <v>75</v>
      </c>
      <c r="C46" s="19">
        <v>0</v>
      </c>
      <c r="D46" s="19">
        <v>6000</v>
      </c>
      <c r="E46" s="19">
        <v>3198</v>
      </c>
      <c r="F46" s="93">
        <v>5482</v>
      </c>
      <c r="G46" s="30">
        <f>SUM(F46*1.05)</f>
        <v>5756.1</v>
      </c>
    </row>
    <row r="47" spans="1:7" x14ac:dyDescent="0.25">
      <c r="A47" s="20" t="s">
        <v>74</v>
      </c>
      <c r="B47" s="1" t="s">
        <v>76</v>
      </c>
      <c r="C47" s="19">
        <v>5648</v>
      </c>
      <c r="D47" s="19">
        <v>175000</v>
      </c>
      <c r="E47" s="19">
        <v>109111</v>
      </c>
      <c r="F47" s="93">
        <v>95000</v>
      </c>
      <c r="G47" s="30">
        <v>15000</v>
      </c>
    </row>
    <row r="48" spans="1:7" x14ac:dyDescent="0.25">
      <c r="A48" s="20"/>
      <c r="B48" s="11" t="s">
        <v>72</v>
      </c>
      <c r="C48" s="21">
        <f>SUM(C37:C47)</f>
        <v>18767</v>
      </c>
      <c r="D48" s="21">
        <f>SUM(D37:D47)</f>
        <v>377990</v>
      </c>
      <c r="E48" s="21"/>
      <c r="F48" s="94">
        <f>SUM(F37:F47)</f>
        <v>369912</v>
      </c>
      <c r="G48" s="21">
        <f>SUM(G37:G47)</f>
        <v>268757.59999999998</v>
      </c>
    </row>
    <row r="49" spans="1:7" x14ac:dyDescent="0.25">
      <c r="A49" s="20"/>
      <c r="B49" s="1"/>
      <c r="C49" s="19"/>
      <c r="D49" s="19"/>
      <c r="E49" s="19"/>
      <c r="F49" s="93"/>
      <c r="G49" s="30"/>
    </row>
    <row r="50" spans="1:7" x14ac:dyDescent="0.25">
      <c r="A50" s="20" t="s">
        <v>270</v>
      </c>
      <c r="B50" s="1" t="s">
        <v>271</v>
      </c>
      <c r="C50" s="19"/>
      <c r="D50" s="19"/>
      <c r="E50" s="19">
        <v>0</v>
      </c>
      <c r="F50" s="93">
        <v>0</v>
      </c>
      <c r="G50" s="30">
        <v>0</v>
      </c>
    </row>
    <row r="51" spans="1:7" x14ac:dyDescent="0.25">
      <c r="A51" s="39" t="s">
        <v>238</v>
      </c>
      <c r="B51" s="1" t="s">
        <v>201</v>
      </c>
      <c r="C51" s="19">
        <v>0</v>
      </c>
      <c r="D51" s="19">
        <v>0</v>
      </c>
      <c r="E51" s="19">
        <v>0</v>
      </c>
      <c r="F51" s="93">
        <v>0</v>
      </c>
      <c r="G51" s="30">
        <v>0</v>
      </c>
    </row>
    <row r="52" spans="1:7" x14ac:dyDescent="0.25">
      <c r="A52" s="20" t="s">
        <v>77</v>
      </c>
      <c r="B52" s="1" t="s">
        <v>78</v>
      </c>
      <c r="C52" s="19">
        <v>4093</v>
      </c>
      <c r="D52" s="19">
        <v>12000</v>
      </c>
      <c r="E52" s="19">
        <v>2030</v>
      </c>
      <c r="F52" s="93">
        <v>10000</v>
      </c>
      <c r="G52" s="30">
        <v>10000</v>
      </c>
    </row>
    <row r="53" spans="1:7" x14ac:dyDescent="0.25">
      <c r="A53" s="20" t="s">
        <v>80</v>
      </c>
      <c r="B53" s="1" t="s">
        <v>79</v>
      </c>
      <c r="C53" s="19">
        <v>10632</v>
      </c>
      <c r="D53" s="19">
        <v>15000</v>
      </c>
      <c r="E53" s="19">
        <v>12253</v>
      </c>
      <c r="F53" s="95">
        <v>15000</v>
      </c>
      <c r="G53" s="30">
        <v>15000</v>
      </c>
    </row>
    <row r="54" spans="1:7" x14ac:dyDescent="0.25">
      <c r="A54" s="20" t="s">
        <v>81</v>
      </c>
      <c r="B54" s="1" t="s">
        <v>82</v>
      </c>
      <c r="C54" s="19">
        <v>26829</v>
      </c>
      <c r="D54" s="19">
        <v>140000</v>
      </c>
      <c r="E54" s="19">
        <v>39572</v>
      </c>
      <c r="F54" s="95">
        <v>140000</v>
      </c>
      <c r="G54" s="30">
        <v>50000</v>
      </c>
    </row>
    <row r="55" spans="1:7" ht="15.75" customHeight="1" x14ac:dyDescent="0.25">
      <c r="A55" s="20" t="s">
        <v>84</v>
      </c>
      <c r="B55" s="1" t="s">
        <v>83</v>
      </c>
      <c r="C55" s="19">
        <v>0</v>
      </c>
      <c r="D55" s="19">
        <v>0</v>
      </c>
      <c r="E55" s="19">
        <v>0</v>
      </c>
      <c r="F55" s="93">
        <v>10000</v>
      </c>
      <c r="G55" s="30">
        <v>11000</v>
      </c>
    </row>
    <row r="56" spans="1:7" ht="15.75" customHeight="1" x14ac:dyDescent="0.25">
      <c r="A56" s="20" t="s">
        <v>272</v>
      </c>
      <c r="B56" s="1" t="s">
        <v>273</v>
      </c>
      <c r="C56" s="19"/>
      <c r="D56" s="19"/>
      <c r="E56" s="19">
        <v>0</v>
      </c>
      <c r="F56" s="93">
        <v>0</v>
      </c>
      <c r="G56" s="30">
        <v>0</v>
      </c>
    </row>
    <row r="57" spans="1:7" x14ac:dyDescent="0.25">
      <c r="A57" s="20" t="s">
        <v>86</v>
      </c>
      <c r="B57" s="1" t="s">
        <v>85</v>
      </c>
      <c r="C57" s="19">
        <v>49347</v>
      </c>
      <c r="D57" s="19">
        <v>30000</v>
      </c>
      <c r="E57" s="19">
        <v>19268</v>
      </c>
      <c r="F57" s="93">
        <v>30000</v>
      </c>
      <c r="G57" s="30">
        <v>30000</v>
      </c>
    </row>
    <row r="58" spans="1:7" x14ac:dyDescent="0.25">
      <c r="A58" s="20" t="s">
        <v>87</v>
      </c>
      <c r="B58" s="1" t="s">
        <v>88</v>
      </c>
      <c r="C58" s="19">
        <v>22898</v>
      </c>
      <c r="D58" s="19">
        <v>23000</v>
      </c>
      <c r="E58" s="19">
        <v>22927</v>
      </c>
      <c r="F58" s="93">
        <v>0</v>
      </c>
      <c r="G58" s="30">
        <v>23000</v>
      </c>
    </row>
    <row r="59" spans="1:7" ht="30" x14ac:dyDescent="0.25">
      <c r="A59" s="20" t="s">
        <v>89</v>
      </c>
      <c r="B59" s="1" t="s">
        <v>90</v>
      </c>
      <c r="C59" s="22">
        <v>116399</v>
      </c>
      <c r="D59" s="22">
        <v>120000</v>
      </c>
      <c r="E59" s="19">
        <v>16054</v>
      </c>
      <c r="F59" s="97">
        <v>120000</v>
      </c>
      <c r="G59" s="85">
        <v>0</v>
      </c>
    </row>
    <row r="60" spans="1:7" x14ac:dyDescent="0.25">
      <c r="A60" s="20" t="s">
        <v>91</v>
      </c>
      <c r="B60" s="1" t="s">
        <v>92</v>
      </c>
      <c r="C60" s="22">
        <v>31639</v>
      </c>
      <c r="D60" s="22">
        <v>60000</v>
      </c>
      <c r="E60" s="19">
        <v>32366</v>
      </c>
      <c r="F60" s="96">
        <v>0</v>
      </c>
      <c r="G60" s="85">
        <v>0</v>
      </c>
    </row>
    <row r="61" spans="1:7" x14ac:dyDescent="0.25">
      <c r="A61" s="20" t="s">
        <v>93</v>
      </c>
      <c r="B61" s="1" t="s">
        <v>94</v>
      </c>
      <c r="C61" s="19">
        <v>0</v>
      </c>
      <c r="D61" s="19">
        <v>0</v>
      </c>
      <c r="E61" s="19">
        <v>0</v>
      </c>
      <c r="F61" s="93">
        <v>0</v>
      </c>
      <c r="G61" s="30">
        <v>0</v>
      </c>
    </row>
    <row r="62" spans="1:7" x14ac:dyDescent="0.25">
      <c r="A62" s="20"/>
      <c r="B62" s="11" t="s">
        <v>95</v>
      </c>
      <c r="C62" s="21">
        <f>SUM(C51:C61)</f>
        <v>261837</v>
      </c>
      <c r="D62" s="21">
        <f>SUM(D51:D61)</f>
        <v>400000</v>
      </c>
      <c r="E62" s="21"/>
      <c r="F62" s="94">
        <f>SUM(F50:F61)</f>
        <v>325000</v>
      </c>
      <c r="G62" s="21">
        <f>SUM(G50:G61)</f>
        <v>139000</v>
      </c>
    </row>
    <row r="63" spans="1:7" x14ac:dyDescent="0.25">
      <c r="A63" s="20"/>
      <c r="B63" s="1"/>
      <c r="C63" s="19"/>
      <c r="D63" s="19"/>
      <c r="E63" s="19"/>
      <c r="F63" s="93"/>
      <c r="G63" s="30"/>
    </row>
    <row r="64" spans="1:7" x14ac:dyDescent="0.25">
      <c r="A64" s="20" t="s">
        <v>96</v>
      </c>
      <c r="B64" s="1" t="s">
        <v>98</v>
      </c>
      <c r="C64" s="19">
        <v>276</v>
      </c>
      <c r="D64" s="19">
        <v>4000</v>
      </c>
      <c r="E64" s="19">
        <v>1177</v>
      </c>
      <c r="F64" s="93">
        <v>2100</v>
      </c>
      <c r="G64" s="30">
        <v>2100</v>
      </c>
    </row>
    <row r="65" spans="1:7" x14ac:dyDescent="0.25">
      <c r="A65" s="20" t="s">
        <v>97</v>
      </c>
      <c r="B65" s="1" t="s">
        <v>99</v>
      </c>
      <c r="C65" s="19">
        <v>36</v>
      </c>
      <c r="D65" s="19">
        <v>2400</v>
      </c>
      <c r="E65" s="19">
        <v>1802</v>
      </c>
      <c r="F65" s="93">
        <v>2500</v>
      </c>
      <c r="G65" s="30">
        <v>2500</v>
      </c>
    </row>
    <row r="66" spans="1:7" ht="30" x14ac:dyDescent="0.25">
      <c r="A66" s="20" t="s">
        <v>206</v>
      </c>
      <c r="B66" s="1" t="s">
        <v>207</v>
      </c>
      <c r="C66" s="22">
        <v>298</v>
      </c>
      <c r="D66" s="22">
        <v>1000</v>
      </c>
      <c r="E66" s="19">
        <v>898</v>
      </c>
      <c r="F66" s="98">
        <v>1000</v>
      </c>
      <c r="G66" s="85">
        <v>0</v>
      </c>
    </row>
    <row r="67" spans="1:7" x14ac:dyDescent="0.25">
      <c r="A67" s="20" t="s">
        <v>100</v>
      </c>
      <c r="B67" s="1" t="s">
        <v>104</v>
      </c>
      <c r="C67" s="19">
        <v>0</v>
      </c>
      <c r="D67" s="19">
        <v>0</v>
      </c>
      <c r="E67" s="19">
        <v>179</v>
      </c>
      <c r="F67" s="93">
        <v>0</v>
      </c>
      <c r="G67" s="30">
        <v>0</v>
      </c>
    </row>
    <row r="68" spans="1:7" x14ac:dyDescent="0.25">
      <c r="A68" s="20" t="s">
        <v>101</v>
      </c>
      <c r="B68" s="1" t="s">
        <v>105</v>
      </c>
      <c r="C68" s="19">
        <v>484</v>
      </c>
      <c r="D68" s="19">
        <v>8000</v>
      </c>
      <c r="E68" s="19">
        <v>8035</v>
      </c>
      <c r="F68" s="93">
        <v>25000</v>
      </c>
      <c r="G68" s="30">
        <v>15000</v>
      </c>
    </row>
    <row r="69" spans="1:7" x14ac:dyDescent="0.25">
      <c r="A69" s="20" t="s">
        <v>102</v>
      </c>
      <c r="B69" s="1" t="s">
        <v>106</v>
      </c>
      <c r="C69" s="22">
        <v>0</v>
      </c>
      <c r="D69" s="22">
        <v>200</v>
      </c>
      <c r="E69" s="19">
        <v>0</v>
      </c>
      <c r="F69" s="96">
        <v>2000</v>
      </c>
      <c r="G69" s="85">
        <v>0</v>
      </c>
    </row>
    <row r="70" spans="1:7" x14ac:dyDescent="0.25">
      <c r="A70" s="20" t="s">
        <v>103</v>
      </c>
      <c r="B70" s="1" t="s">
        <v>107</v>
      </c>
      <c r="C70" s="22">
        <v>0</v>
      </c>
      <c r="D70" s="22">
        <v>1000</v>
      </c>
      <c r="E70" s="19">
        <v>0</v>
      </c>
      <c r="F70" s="96">
        <v>0</v>
      </c>
      <c r="G70" s="85">
        <v>0</v>
      </c>
    </row>
    <row r="71" spans="1:7" x14ac:dyDescent="0.25">
      <c r="A71" s="20" t="s">
        <v>108</v>
      </c>
      <c r="B71" s="1" t="s">
        <v>110</v>
      </c>
      <c r="C71" s="19">
        <v>0</v>
      </c>
      <c r="D71" s="19">
        <v>100</v>
      </c>
      <c r="E71" s="19">
        <v>75</v>
      </c>
      <c r="F71" s="93">
        <v>0</v>
      </c>
      <c r="G71" s="30">
        <v>0</v>
      </c>
    </row>
    <row r="72" spans="1:7" x14ac:dyDescent="0.25">
      <c r="A72" s="20" t="s">
        <v>109</v>
      </c>
      <c r="B72" s="1" t="s">
        <v>111</v>
      </c>
      <c r="C72" s="19">
        <v>1307</v>
      </c>
      <c r="D72" s="19">
        <v>7000</v>
      </c>
      <c r="E72" s="19">
        <v>3555</v>
      </c>
      <c r="F72" s="95">
        <v>7500</v>
      </c>
      <c r="G72" s="30">
        <v>7500</v>
      </c>
    </row>
    <row r="73" spans="1:7" ht="30" x14ac:dyDescent="0.25">
      <c r="A73" s="20"/>
      <c r="B73" s="11" t="s">
        <v>258</v>
      </c>
      <c r="C73" s="21">
        <f>SUM(C64:C72)</f>
        <v>2401</v>
      </c>
      <c r="D73" s="21">
        <f>SUM(D64:D72)</f>
        <v>23700</v>
      </c>
      <c r="E73" s="21"/>
      <c r="F73" s="94">
        <f>SUM(F64:F72)</f>
        <v>40100</v>
      </c>
      <c r="G73" s="21">
        <f>SUM(G64:G72)</f>
        <v>27100</v>
      </c>
    </row>
    <row r="74" spans="1:7" x14ac:dyDescent="0.25">
      <c r="A74" s="20"/>
      <c r="B74" s="1"/>
      <c r="C74" s="19"/>
      <c r="D74" s="19"/>
      <c r="E74" s="19"/>
      <c r="F74" s="93"/>
      <c r="G74" s="30"/>
    </row>
    <row r="75" spans="1:7" x14ac:dyDescent="0.25">
      <c r="A75" s="20" t="s">
        <v>112</v>
      </c>
      <c r="B75" s="1" t="s">
        <v>114</v>
      </c>
      <c r="C75" s="19">
        <v>4271</v>
      </c>
      <c r="D75" s="19">
        <v>33500</v>
      </c>
      <c r="E75" s="19">
        <v>33177</v>
      </c>
      <c r="F75" s="95">
        <v>37000</v>
      </c>
      <c r="G75" s="30">
        <f>SUM(F75*1.04)</f>
        <v>38480</v>
      </c>
    </row>
    <row r="76" spans="1:7" x14ac:dyDescent="0.25">
      <c r="A76" s="20" t="s">
        <v>113</v>
      </c>
      <c r="B76" s="1" t="s">
        <v>115</v>
      </c>
      <c r="C76" s="19">
        <v>1644</v>
      </c>
      <c r="D76" s="19">
        <v>1600</v>
      </c>
      <c r="E76" s="19">
        <v>1187</v>
      </c>
      <c r="F76" s="95">
        <v>1800</v>
      </c>
      <c r="G76" s="30">
        <f>SUM(F76*1.04)</f>
        <v>1872</v>
      </c>
    </row>
    <row r="77" spans="1:7" x14ac:dyDescent="0.25">
      <c r="A77" s="20"/>
      <c r="B77" s="11" t="s">
        <v>116</v>
      </c>
      <c r="C77" s="21">
        <f>SUM(C75:C76)</f>
        <v>5915</v>
      </c>
      <c r="D77" s="21">
        <f>SUM(D75:D76)</f>
        <v>35100</v>
      </c>
      <c r="E77" s="21"/>
      <c r="F77" s="94">
        <f>SUM(F75:F76)</f>
        <v>38800</v>
      </c>
      <c r="G77" s="21">
        <f>SUM(G75:G76)</f>
        <v>40352</v>
      </c>
    </row>
    <row r="78" spans="1:7" x14ac:dyDescent="0.25">
      <c r="A78" s="20"/>
      <c r="B78" s="1"/>
      <c r="C78" s="19"/>
      <c r="D78" s="19"/>
      <c r="E78" s="19"/>
      <c r="F78" s="93"/>
      <c r="G78" s="30"/>
    </row>
    <row r="79" spans="1:7" x14ac:dyDescent="0.25">
      <c r="A79" s="39" t="s">
        <v>117</v>
      </c>
      <c r="B79" s="36" t="s">
        <v>251</v>
      </c>
      <c r="C79" s="19">
        <v>4292</v>
      </c>
      <c r="D79" s="19">
        <v>68000</v>
      </c>
      <c r="E79" s="19">
        <v>53168</v>
      </c>
      <c r="F79" s="93">
        <v>85000</v>
      </c>
      <c r="G79" s="30">
        <f>SUM(F79*1.05)</f>
        <v>89250</v>
      </c>
    </row>
    <row r="80" spans="1:7" x14ac:dyDescent="0.25">
      <c r="A80" s="39" t="s">
        <v>249</v>
      </c>
      <c r="B80" s="36" t="s">
        <v>250</v>
      </c>
      <c r="C80" s="19"/>
      <c r="D80" s="19">
        <v>12000</v>
      </c>
      <c r="E80" s="19">
        <v>48</v>
      </c>
      <c r="F80" s="95">
        <v>13500</v>
      </c>
      <c r="G80" s="30">
        <f>SUM(F80*1.05)</f>
        <v>14175</v>
      </c>
    </row>
    <row r="81" spans="1:7" x14ac:dyDescent="0.25">
      <c r="A81" s="20" t="s">
        <v>118</v>
      </c>
      <c r="B81" s="1" t="s">
        <v>120</v>
      </c>
      <c r="C81" s="19">
        <v>0</v>
      </c>
      <c r="D81" s="19">
        <v>5000</v>
      </c>
      <c r="E81" s="19">
        <v>2279</v>
      </c>
      <c r="F81" s="93">
        <v>5000</v>
      </c>
      <c r="G81" s="30">
        <f>SUM(F81*1.05)</f>
        <v>5250</v>
      </c>
    </row>
    <row r="82" spans="1:7" x14ac:dyDescent="0.25">
      <c r="A82" s="20" t="s">
        <v>119</v>
      </c>
      <c r="B82" s="1" t="s">
        <v>121</v>
      </c>
      <c r="C82" s="19">
        <v>308</v>
      </c>
      <c r="D82" s="19">
        <v>140000</v>
      </c>
      <c r="E82" s="19">
        <v>21200</v>
      </c>
      <c r="F82" s="93">
        <v>198800</v>
      </c>
      <c r="G82" s="30">
        <v>80000</v>
      </c>
    </row>
    <row r="83" spans="1:7" x14ac:dyDescent="0.25">
      <c r="A83" s="20"/>
      <c r="B83" s="11" t="s">
        <v>122</v>
      </c>
      <c r="C83" s="21">
        <f>SUM(C79:C82)</f>
        <v>4600</v>
      </c>
      <c r="D83" s="21">
        <f>SUM(D79:D82)</f>
        <v>225000</v>
      </c>
      <c r="E83" s="21"/>
      <c r="F83" s="94">
        <f>SUM(F79:F82)</f>
        <v>302300</v>
      </c>
      <c r="G83" s="21">
        <f>SUM(G79:G82)</f>
        <v>188675</v>
      </c>
    </row>
    <row r="84" spans="1:7" x14ac:dyDescent="0.25">
      <c r="A84" s="20"/>
      <c r="B84" s="1"/>
      <c r="C84" s="19"/>
      <c r="D84" s="19"/>
      <c r="E84" s="19"/>
      <c r="F84" s="93"/>
      <c r="G84" s="30"/>
    </row>
    <row r="85" spans="1:7" x14ac:dyDescent="0.25">
      <c r="A85" s="20" t="s">
        <v>123</v>
      </c>
      <c r="B85" s="1" t="s">
        <v>124</v>
      </c>
      <c r="C85" s="19">
        <v>358</v>
      </c>
      <c r="D85" s="19">
        <v>0</v>
      </c>
      <c r="E85" s="19">
        <v>600</v>
      </c>
      <c r="F85" s="93">
        <v>1000</v>
      </c>
      <c r="G85" s="30">
        <v>1000</v>
      </c>
    </row>
    <row r="86" spans="1:7" x14ac:dyDescent="0.25">
      <c r="A86" s="20" t="s">
        <v>125</v>
      </c>
      <c r="B86" s="1" t="s">
        <v>126</v>
      </c>
      <c r="C86" s="19">
        <v>0</v>
      </c>
      <c r="D86" s="19">
        <v>0</v>
      </c>
      <c r="E86" s="19">
        <v>192</v>
      </c>
      <c r="F86" s="93">
        <v>0</v>
      </c>
      <c r="G86" s="30">
        <v>0</v>
      </c>
    </row>
    <row r="87" spans="1:7" x14ac:dyDescent="0.25">
      <c r="A87" s="20" t="s">
        <v>128</v>
      </c>
      <c r="B87" s="1" t="s">
        <v>127</v>
      </c>
      <c r="C87" s="19">
        <v>7041</v>
      </c>
      <c r="D87" s="19">
        <v>5000</v>
      </c>
      <c r="E87" s="19">
        <v>969</v>
      </c>
      <c r="F87" s="95">
        <v>5000</v>
      </c>
      <c r="G87" s="30">
        <v>5000</v>
      </c>
    </row>
    <row r="88" spans="1:7" x14ac:dyDescent="0.25">
      <c r="A88" s="20" t="s">
        <v>129</v>
      </c>
      <c r="B88" s="1" t="s">
        <v>130</v>
      </c>
      <c r="C88" s="19">
        <v>0</v>
      </c>
      <c r="D88" s="19">
        <v>0</v>
      </c>
      <c r="E88" s="19">
        <v>407</v>
      </c>
      <c r="F88" s="93">
        <v>0</v>
      </c>
      <c r="G88" s="30">
        <v>0</v>
      </c>
    </row>
    <row r="89" spans="1:7" x14ac:dyDescent="0.25">
      <c r="A89" s="20" t="s">
        <v>131</v>
      </c>
      <c r="B89" s="1" t="s">
        <v>132</v>
      </c>
      <c r="C89" s="19">
        <v>8176</v>
      </c>
      <c r="D89" s="19">
        <v>35000</v>
      </c>
      <c r="E89" s="19">
        <v>29851</v>
      </c>
      <c r="F89" s="93">
        <v>35000</v>
      </c>
      <c r="G89" s="30">
        <v>35000</v>
      </c>
    </row>
    <row r="90" spans="1:7" x14ac:dyDescent="0.25">
      <c r="A90" s="20" t="s">
        <v>133</v>
      </c>
      <c r="B90" s="1" t="s">
        <v>134</v>
      </c>
      <c r="C90" s="19">
        <v>21682</v>
      </c>
      <c r="D90" s="19">
        <v>1000</v>
      </c>
      <c r="E90" s="19">
        <v>190</v>
      </c>
      <c r="F90" s="93">
        <v>1000</v>
      </c>
      <c r="G90" s="30">
        <v>1000</v>
      </c>
    </row>
    <row r="91" spans="1:7" x14ac:dyDescent="0.25">
      <c r="A91" s="20" t="s">
        <v>135</v>
      </c>
      <c r="B91" s="1" t="s">
        <v>136</v>
      </c>
      <c r="C91" s="19">
        <v>1048374</v>
      </c>
      <c r="D91" s="19">
        <v>1083195</v>
      </c>
      <c r="E91" s="19">
        <v>1083196</v>
      </c>
      <c r="F91" s="95">
        <v>1122618</v>
      </c>
      <c r="G91" s="30">
        <v>1161899</v>
      </c>
    </row>
    <row r="92" spans="1:7" x14ac:dyDescent="0.25">
      <c r="A92" s="20" t="s">
        <v>137</v>
      </c>
      <c r="B92" s="1" t="s">
        <v>138</v>
      </c>
      <c r="C92" s="19">
        <v>27500</v>
      </c>
      <c r="D92" s="19">
        <v>67500</v>
      </c>
      <c r="E92" s="19">
        <v>22500</v>
      </c>
      <c r="F92" s="93">
        <v>55000</v>
      </c>
      <c r="G92" s="30">
        <v>55000</v>
      </c>
    </row>
    <row r="93" spans="1:7" x14ac:dyDescent="0.25">
      <c r="A93" s="20" t="s">
        <v>139</v>
      </c>
      <c r="B93" s="1" t="s">
        <v>140</v>
      </c>
      <c r="C93" s="19">
        <v>10000</v>
      </c>
      <c r="D93" s="19">
        <v>5000</v>
      </c>
      <c r="E93" s="19">
        <v>0</v>
      </c>
      <c r="F93" s="93">
        <v>5000</v>
      </c>
      <c r="G93" s="30">
        <v>5000</v>
      </c>
    </row>
    <row r="94" spans="1:7" x14ac:dyDescent="0.25">
      <c r="A94" s="20" t="s">
        <v>141</v>
      </c>
      <c r="B94" s="1" t="s">
        <v>142</v>
      </c>
      <c r="C94" s="19">
        <v>10000</v>
      </c>
      <c r="D94" s="19">
        <v>5000</v>
      </c>
      <c r="E94" s="19">
        <v>0</v>
      </c>
      <c r="F94" s="93">
        <v>5000</v>
      </c>
      <c r="G94" s="30">
        <v>5000</v>
      </c>
    </row>
    <row r="95" spans="1:7" x14ac:dyDescent="0.25">
      <c r="A95" s="39" t="s">
        <v>178</v>
      </c>
      <c r="B95" s="1" t="s">
        <v>198</v>
      </c>
      <c r="C95" s="19">
        <v>0</v>
      </c>
      <c r="D95" s="19">
        <v>0</v>
      </c>
      <c r="E95" s="19">
        <v>0</v>
      </c>
      <c r="F95" s="93">
        <v>10000</v>
      </c>
      <c r="G95" s="30">
        <v>10000</v>
      </c>
    </row>
    <row r="96" spans="1:7" x14ac:dyDescent="0.25">
      <c r="A96" s="20"/>
      <c r="B96" s="11" t="s">
        <v>143</v>
      </c>
      <c r="C96" s="21">
        <f>SUM(C85:C95)</f>
        <v>1133131</v>
      </c>
      <c r="D96" s="21">
        <f>SUM(D85:D95)</f>
        <v>1201695</v>
      </c>
      <c r="E96" s="21"/>
      <c r="F96" s="94">
        <f>SUM(F85:F95)</f>
        <v>1239618</v>
      </c>
      <c r="G96" s="21">
        <f>SUM(G85:G95)</f>
        <v>1278899</v>
      </c>
    </row>
    <row r="97" spans="1:7" x14ac:dyDescent="0.25">
      <c r="A97" s="20"/>
      <c r="B97" s="11"/>
      <c r="C97" s="21"/>
      <c r="D97" s="21"/>
      <c r="E97" s="21"/>
      <c r="F97" s="93"/>
      <c r="G97" s="30"/>
    </row>
    <row r="98" spans="1:7" x14ac:dyDescent="0.25">
      <c r="A98" s="20" t="s">
        <v>241</v>
      </c>
      <c r="B98" s="1" t="s">
        <v>242</v>
      </c>
      <c r="C98" s="19"/>
      <c r="D98" s="19">
        <v>91500</v>
      </c>
      <c r="E98" s="19">
        <v>51297</v>
      </c>
      <c r="F98" s="93">
        <v>127900</v>
      </c>
      <c r="G98" s="30">
        <v>105000</v>
      </c>
    </row>
    <row r="99" spans="1:7" x14ac:dyDescent="0.25">
      <c r="A99" s="20" t="s">
        <v>243</v>
      </c>
      <c r="B99" s="1" t="s">
        <v>244</v>
      </c>
      <c r="C99" s="21"/>
      <c r="D99" s="19">
        <v>185801</v>
      </c>
      <c r="E99" s="19">
        <v>0</v>
      </c>
      <c r="F99" s="95">
        <v>216539</v>
      </c>
      <c r="G99" s="30">
        <v>218919</v>
      </c>
    </row>
    <row r="100" spans="1:7" x14ac:dyDescent="0.25">
      <c r="A100" s="39" t="s">
        <v>264</v>
      </c>
      <c r="B100" s="1" t="s">
        <v>245</v>
      </c>
      <c r="C100" s="19"/>
      <c r="D100" s="19">
        <v>83646</v>
      </c>
      <c r="E100" s="19">
        <v>0</v>
      </c>
      <c r="F100" s="95">
        <v>105816</v>
      </c>
      <c r="G100" s="30">
        <v>101056</v>
      </c>
    </row>
    <row r="101" spans="1:7" x14ac:dyDescent="0.25">
      <c r="A101" s="39" t="s">
        <v>274</v>
      </c>
      <c r="B101" s="1" t="s">
        <v>144</v>
      </c>
      <c r="C101" s="19">
        <v>0</v>
      </c>
      <c r="D101" s="19">
        <v>6700</v>
      </c>
      <c r="E101" s="19">
        <v>6700</v>
      </c>
      <c r="F101" s="93">
        <v>0</v>
      </c>
      <c r="G101" s="30">
        <v>0</v>
      </c>
    </row>
    <row r="102" spans="1:7" x14ac:dyDescent="0.25">
      <c r="A102" s="39" t="s">
        <v>209</v>
      </c>
      <c r="B102" s="1" t="s">
        <v>210</v>
      </c>
      <c r="C102" s="19">
        <v>0</v>
      </c>
      <c r="D102" s="19">
        <v>4909249</v>
      </c>
      <c r="E102" s="19">
        <v>4909249</v>
      </c>
      <c r="F102" s="93">
        <v>0</v>
      </c>
      <c r="G102" s="30">
        <v>0</v>
      </c>
    </row>
    <row r="103" spans="1:7" x14ac:dyDescent="0.25">
      <c r="A103" s="20" t="s">
        <v>145</v>
      </c>
      <c r="B103" s="1" t="s">
        <v>146</v>
      </c>
      <c r="C103" s="19">
        <v>0</v>
      </c>
      <c r="D103" s="19">
        <v>45000</v>
      </c>
      <c r="E103" s="19">
        <v>0</v>
      </c>
      <c r="F103" s="93">
        <v>60000</v>
      </c>
      <c r="G103" s="30">
        <v>10000</v>
      </c>
    </row>
    <row r="104" spans="1:7" x14ac:dyDescent="0.25">
      <c r="A104" s="20" t="s">
        <v>147</v>
      </c>
      <c r="B104" s="1" t="s">
        <v>148</v>
      </c>
      <c r="C104" s="19">
        <v>0</v>
      </c>
      <c r="D104" s="19">
        <v>0</v>
      </c>
      <c r="E104" s="19">
        <v>0</v>
      </c>
      <c r="F104" s="93">
        <v>0</v>
      </c>
      <c r="G104" s="30">
        <v>0</v>
      </c>
    </row>
    <row r="105" spans="1:7" ht="15.75" customHeight="1" x14ac:dyDescent="0.25">
      <c r="A105" s="39" t="s">
        <v>199</v>
      </c>
      <c r="B105" s="1" t="s">
        <v>190</v>
      </c>
      <c r="C105" s="19">
        <v>0</v>
      </c>
      <c r="D105" s="19">
        <v>84050</v>
      </c>
      <c r="E105" s="19">
        <v>84050</v>
      </c>
      <c r="F105" s="93">
        <v>0</v>
      </c>
      <c r="G105" s="30">
        <v>0</v>
      </c>
    </row>
    <row r="106" spans="1:7" x14ac:dyDescent="0.25">
      <c r="A106" s="20"/>
      <c r="B106" s="11" t="s">
        <v>149</v>
      </c>
      <c r="C106" s="21">
        <f>SUM(C100:C105)</f>
        <v>0</v>
      </c>
      <c r="D106" s="21">
        <f>SUM(D98:D105)</f>
        <v>5405946</v>
      </c>
      <c r="E106" s="21"/>
      <c r="F106" s="94">
        <f>SUM(F98:F105)</f>
        <v>510255</v>
      </c>
      <c r="G106" s="21">
        <f>SUM(G98:G105)</f>
        <v>434975</v>
      </c>
    </row>
    <row r="107" spans="1:7" x14ac:dyDescent="0.25">
      <c r="A107" s="20"/>
      <c r="B107" s="1"/>
      <c r="C107" s="19"/>
      <c r="D107" s="19"/>
      <c r="E107" s="19"/>
      <c r="F107" s="93"/>
      <c r="G107" s="30"/>
    </row>
    <row r="108" spans="1:7" x14ac:dyDescent="0.25">
      <c r="A108" s="20"/>
      <c r="B108" s="15" t="s">
        <v>153</v>
      </c>
      <c r="C108" s="22">
        <f>SUM(C70,C69,C60,C59,C45)</f>
        <v>155826</v>
      </c>
      <c r="D108" s="22">
        <f>SUM(D69:D70,D59:D60,D45,D66)</f>
        <v>182500</v>
      </c>
      <c r="E108" s="19"/>
      <c r="F108" s="97">
        <f>SUM(F69:F70,F59:F60,F45,F66)</f>
        <v>129000</v>
      </c>
      <c r="G108" s="22">
        <f>SUM(G69:G70,G59:G60,G45,G66)</f>
        <v>0</v>
      </c>
    </row>
    <row r="109" spans="1:7" ht="45" x14ac:dyDescent="0.25">
      <c r="A109" s="20"/>
      <c r="B109" s="10" t="s">
        <v>191</v>
      </c>
      <c r="C109" s="19">
        <f>C110-C3</f>
        <v>1561972</v>
      </c>
      <c r="D109" s="19">
        <f>SUM(D106,D96,D83,D77,D73,D62,D48,D35,D26-D102)</f>
        <v>4537782.9929</v>
      </c>
      <c r="E109" s="19"/>
      <c r="F109" s="100">
        <f>SUM(F106,F96,F83,F77,F73,F62,F48,F35,F26-F102)</f>
        <v>5226639.2489999998</v>
      </c>
      <c r="G109" s="19">
        <f>SUM(G106,G96,G83,G77,G73,G62,G48,G35,G26-G102)</f>
        <v>4802791.9064499997</v>
      </c>
    </row>
    <row r="110" spans="1:7" x14ac:dyDescent="0.25">
      <c r="A110" s="20"/>
      <c r="B110" s="12" t="s">
        <v>150</v>
      </c>
      <c r="C110" s="23">
        <f>SUM(C106,C96,C83,C77,C73,C62,C48,C35,C26,C4)</f>
        <v>2285796</v>
      </c>
      <c r="D110" s="23">
        <f>SUM(D109,D4,D102)</f>
        <v>10825535.992899999</v>
      </c>
      <c r="E110" s="19"/>
      <c r="F110" s="101">
        <f>SUM(F109,F4,F102)</f>
        <v>6899589.2489999998</v>
      </c>
      <c r="G110" s="23">
        <f>SUM(G109,G4,G102)</f>
        <v>6909549.8200000003</v>
      </c>
    </row>
    <row r="111" spans="1:7" x14ac:dyDescent="0.25">
      <c r="A111" s="20"/>
      <c r="B111" s="1"/>
      <c r="C111" s="19"/>
      <c r="D111" s="19"/>
      <c r="E111" s="19"/>
      <c r="F111" s="99"/>
      <c r="G111" s="30"/>
    </row>
    <row r="112" spans="1:7" ht="15.75" thickBot="1" x14ac:dyDescent="0.3">
      <c r="A112" s="79"/>
      <c r="B112" s="80"/>
      <c r="C112" s="81"/>
      <c r="D112" s="82"/>
      <c r="E112" s="81"/>
      <c r="G112" s="107"/>
    </row>
    <row r="113" spans="1:7" x14ac:dyDescent="0.25">
      <c r="A113" s="86"/>
      <c r="B113" s="87" t="s">
        <v>157</v>
      </c>
      <c r="C113" s="88"/>
      <c r="D113" s="88"/>
      <c r="E113" s="88"/>
      <c r="F113" s="102"/>
      <c r="G113" s="108"/>
    </row>
    <row r="114" spans="1:7" x14ac:dyDescent="0.25">
      <c r="A114" s="24"/>
      <c r="B114" s="10" t="s">
        <v>155</v>
      </c>
      <c r="C114" s="19"/>
      <c r="D114" s="19">
        <f>'Revenue 6521 (2023)'!D30</f>
        <v>5101712</v>
      </c>
      <c r="E114" s="19"/>
      <c r="F114" s="100">
        <f>'Revenue 6521 (2023)'!F30</f>
        <v>5291396</v>
      </c>
      <c r="G114" s="25">
        <f>'Revenue 6521 (2023)'!G30</f>
        <v>5236599.82</v>
      </c>
    </row>
    <row r="115" spans="1:7" x14ac:dyDescent="0.25">
      <c r="A115" s="24"/>
      <c r="B115" s="10" t="s">
        <v>154</v>
      </c>
      <c r="C115" s="19"/>
      <c r="D115" s="19">
        <f>D109</f>
        <v>4537782.9929</v>
      </c>
      <c r="E115" s="19"/>
      <c r="F115" s="100">
        <f>F109</f>
        <v>5226639.2489999998</v>
      </c>
      <c r="G115" s="25">
        <f>G109</f>
        <v>4802791.9064499997</v>
      </c>
    </row>
    <row r="116" spans="1:7" x14ac:dyDescent="0.25">
      <c r="A116" s="24"/>
      <c r="B116" s="10" t="s">
        <v>156</v>
      </c>
      <c r="C116" s="19"/>
      <c r="D116" s="19">
        <f>SUM(D114-D115)</f>
        <v>563929.00710000005</v>
      </c>
      <c r="E116" s="19"/>
      <c r="F116" s="100">
        <f>SUM(F114-F115)</f>
        <v>64756.751000000164</v>
      </c>
      <c r="G116" s="25">
        <f>SUM(G114-G115)</f>
        <v>433807.91355000064</v>
      </c>
    </row>
    <row r="117" spans="1:7" x14ac:dyDescent="0.25">
      <c r="A117" s="24"/>
      <c r="B117" s="1"/>
      <c r="C117" s="19"/>
      <c r="D117" s="19"/>
      <c r="E117" s="19"/>
      <c r="F117" s="99"/>
      <c r="G117" s="89"/>
    </row>
    <row r="118" spans="1:7" x14ac:dyDescent="0.25">
      <c r="A118" s="24"/>
      <c r="B118" s="26" t="s">
        <v>158</v>
      </c>
      <c r="C118" s="19"/>
      <c r="D118" s="19">
        <f>'Revenue 6521 (2023)'!D31</f>
        <v>10825536</v>
      </c>
      <c r="E118" s="19"/>
      <c r="F118" s="100">
        <f>'Revenue 6521 (2023)'!F31</f>
        <v>6899589</v>
      </c>
      <c r="G118" s="25">
        <f>'Revenue 6521 (2023)'!G31</f>
        <v>6909549.8200000003</v>
      </c>
    </row>
    <row r="119" spans="1:7" x14ac:dyDescent="0.25">
      <c r="A119" s="24"/>
      <c r="B119" s="26" t="s">
        <v>159</v>
      </c>
      <c r="C119" s="19"/>
      <c r="D119" s="19">
        <f>D110</f>
        <v>10825535.992899999</v>
      </c>
      <c r="E119" s="19"/>
      <c r="F119" s="100">
        <f>F110</f>
        <v>6899589.2489999998</v>
      </c>
      <c r="G119" s="25">
        <f>G110</f>
        <v>6909549.8200000003</v>
      </c>
    </row>
    <row r="120" spans="1:7" ht="15.75" thickBot="1" x14ac:dyDescent="0.3">
      <c r="A120" s="27"/>
      <c r="B120" s="16" t="s">
        <v>192</v>
      </c>
      <c r="C120" s="90"/>
      <c r="D120" s="90">
        <f>SUM(D118-D119)</f>
        <v>7.1000009775161743E-3</v>
      </c>
      <c r="E120" s="90"/>
      <c r="F120" s="103">
        <f>SUM(F118-F119)</f>
        <v>-0.24899999983608723</v>
      </c>
      <c r="G120" s="28">
        <f>SUM(G118-G119)</f>
        <v>0</v>
      </c>
    </row>
  </sheetData>
  <printOptions horizontalCentered="1"/>
  <pageMargins left="0.25" right="0.25" top="0.75" bottom="0.75" header="0.3" footer="0.3"/>
  <pageSetup scale="90" fitToHeight="0" orientation="portrait" r:id="rId1"/>
  <headerFooter>
    <oddHeader>&amp;C&amp;F</oddHeader>
    <oddFooter>&amp;R&amp;P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9FBC2-DABE-4D7C-9262-8BEED2E9C7C1}">
  <sheetPr>
    <pageSetUpPr fitToPage="1"/>
  </sheetPr>
  <dimension ref="A1:F17"/>
  <sheetViews>
    <sheetView tabSelected="1" workbookViewId="0">
      <selection activeCell="A17" sqref="A17"/>
    </sheetView>
  </sheetViews>
  <sheetFormatPr defaultRowHeight="15" x14ac:dyDescent="0.25"/>
  <cols>
    <col min="1" max="1" width="28.28515625" customWidth="1"/>
    <col min="2" max="2" width="46.28515625" customWidth="1"/>
    <col min="3" max="6" width="12.42578125" customWidth="1"/>
  </cols>
  <sheetData>
    <row r="1" spans="1:6" s="40" customFormat="1" ht="29.25" customHeight="1" x14ac:dyDescent="0.25">
      <c r="A1" s="52" t="s">
        <v>213</v>
      </c>
      <c r="B1" s="52" t="s">
        <v>214</v>
      </c>
      <c r="C1" s="52" t="s">
        <v>215</v>
      </c>
      <c r="D1" s="52" t="s">
        <v>230</v>
      </c>
      <c r="E1" s="52" t="s">
        <v>229</v>
      </c>
      <c r="F1" s="53" t="s">
        <v>232</v>
      </c>
    </row>
    <row r="2" spans="1:6" x14ac:dyDescent="0.25">
      <c r="A2" s="54" t="s">
        <v>248</v>
      </c>
      <c r="B2" s="55"/>
      <c r="C2" s="55"/>
      <c r="D2" s="55"/>
      <c r="E2" s="55"/>
      <c r="F2" s="55"/>
    </row>
    <row r="3" spans="1:6" x14ac:dyDescent="0.25">
      <c r="A3" s="17" t="s">
        <v>216</v>
      </c>
      <c r="B3" s="17" t="s">
        <v>217</v>
      </c>
      <c r="C3" s="30">
        <v>0</v>
      </c>
      <c r="D3" s="17"/>
      <c r="E3" s="41">
        <v>0</v>
      </c>
      <c r="F3" s="30">
        <v>0</v>
      </c>
    </row>
    <row r="4" spans="1:6" x14ac:dyDescent="0.25">
      <c r="A4" s="17" t="s">
        <v>218</v>
      </c>
      <c r="B4" s="17" t="s">
        <v>219</v>
      </c>
      <c r="C4" s="30">
        <v>84050.42</v>
      </c>
      <c r="D4" s="17"/>
      <c r="E4" s="41">
        <v>84050.42</v>
      </c>
      <c r="F4" s="30">
        <v>24574</v>
      </c>
    </row>
    <row r="5" spans="1:6" x14ac:dyDescent="0.25">
      <c r="A5" s="59"/>
      <c r="B5" s="60" t="s">
        <v>220</v>
      </c>
      <c r="C5" s="61">
        <f>SUM(C3:C4)</f>
        <v>84050.42</v>
      </c>
      <c r="D5" s="59"/>
      <c r="E5" s="61">
        <f>SUM(E3:E4)</f>
        <v>84050.42</v>
      </c>
      <c r="F5" s="61">
        <f>SUM(F3:F4)</f>
        <v>24574</v>
      </c>
    </row>
    <row r="6" spans="1:6" x14ac:dyDescent="0.25">
      <c r="A6" s="65"/>
      <c r="B6" s="66"/>
      <c r="C6" s="67"/>
      <c r="D6" s="68"/>
      <c r="E6" s="67"/>
      <c r="F6" s="109"/>
    </row>
    <row r="7" spans="1:6" x14ac:dyDescent="0.25">
      <c r="A7" s="69"/>
      <c r="B7" s="70"/>
      <c r="C7" s="71"/>
      <c r="D7" s="70"/>
      <c r="E7" s="70"/>
      <c r="F7" s="110"/>
    </row>
    <row r="8" spans="1:6" x14ac:dyDescent="0.25">
      <c r="A8" s="62" t="s">
        <v>247</v>
      </c>
      <c r="B8" s="63"/>
      <c r="C8" s="64"/>
      <c r="D8" s="63"/>
      <c r="E8" s="63"/>
      <c r="F8" s="64"/>
    </row>
    <row r="9" spans="1:6" x14ac:dyDescent="0.25">
      <c r="A9" s="31" t="s">
        <v>221</v>
      </c>
      <c r="B9" s="32" t="s">
        <v>35</v>
      </c>
      <c r="C9" s="30">
        <v>0</v>
      </c>
      <c r="D9" s="17"/>
      <c r="E9" s="41">
        <v>0</v>
      </c>
      <c r="F9" s="30">
        <v>0</v>
      </c>
    </row>
    <row r="10" spans="1:6" x14ac:dyDescent="0.25">
      <c r="A10" s="17" t="s">
        <v>222</v>
      </c>
      <c r="B10" s="17" t="s">
        <v>223</v>
      </c>
      <c r="C10" s="30">
        <v>0</v>
      </c>
      <c r="D10" s="17"/>
      <c r="E10" s="41">
        <v>24574</v>
      </c>
      <c r="F10" s="30">
        <v>24574</v>
      </c>
    </row>
    <row r="11" spans="1:6" x14ac:dyDescent="0.25">
      <c r="A11" s="17" t="s">
        <v>145</v>
      </c>
      <c r="B11" s="17" t="s">
        <v>224</v>
      </c>
      <c r="C11" s="30">
        <v>0</v>
      </c>
      <c r="D11" s="17"/>
      <c r="E11" s="41">
        <v>0</v>
      </c>
      <c r="F11" s="30">
        <v>0</v>
      </c>
    </row>
    <row r="12" spans="1:6" x14ac:dyDescent="0.25">
      <c r="A12" s="17" t="s">
        <v>225</v>
      </c>
      <c r="B12" s="17" t="s">
        <v>226</v>
      </c>
      <c r="C12" s="30">
        <v>84050.42</v>
      </c>
      <c r="D12" s="17"/>
      <c r="E12" s="41">
        <v>59476</v>
      </c>
      <c r="F12" s="30"/>
    </row>
    <row r="13" spans="1:6" x14ac:dyDescent="0.25">
      <c r="A13" s="17" t="s">
        <v>227</v>
      </c>
      <c r="B13" s="17" t="s">
        <v>228</v>
      </c>
      <c r="C13" s="30">
        <v>0</v>
      </c>
      <c r="D13" s="17"/>
      <c r="E13" s="41">
        <v>0</v>
      </c>
      <c r="F13" s="30">
        <v>0</v>
      </c>
    </row>
    <row r="14" spans="1:6" x14ac:dyDescent="0.25">
      <c r="A14" s="56"/>
      <c r="B14" s="58" t="s">
        <v>246</v>
      </c>
      <c r="C14" s="57">
        <f>SUM(C9:C13)</f>
        <v>84050.42</v>
      </c>
      <c r="D14" s="56"/>
      <c r="E14" s="57">
        <f>SUM(E9:E13)</f>
        <v>84050</v>
      </c>
      <c r="F14" s="57">
        <f>SUM(F9:F13)</f>
        <v>24574</v>
      </c>
    </row>
    <row r="16" spans="1:6" ht="30.75" customHeight="1" x14ac:dyDescent="0.25">
      <c r="A16" s="111" t="s">
        <v>278</v>
      </c>
      <c r="B16" s="111"/>
      <c r="C16" s="111"/>
      <c r="D16" s="111"/>
      <c r="E16" s="111"/>
      <c r="F16" s="111"/>
    </row>
    <row r="17" spans="1:6" x14ac:dyDescent="0.25">
      <c r="A17" s="40"/>
      <c r="B17" s="40"/>
      <c r="C17" s="40"/>
      <c r="D17" s="40"/>
      <c r="E17" s="40"/>
      <c r="F17" s="40"/>
    </row>
  </sheetData>
  <mergeCells count="1">
    <mergeCell ref="A16:F16"/>
  </mergeCells>
  <pageMargins left="0.7" right="0.7" top="0.75" bottom="0.75" header="0.3" footer="0.3"/>
  <pageSetup scale="72" orientation="portrait" r:id="rId1"/>
  <headerFooter>
    <oddHeader>&amp;C&amp;F</oddHeader>
    <oddFooter>&amp;R&amp;P</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982A03FE13CB4C99809335234797BA" ma:contentTypeVersion="16" ma:contentTypeDescription="Create a new document." ma:contentTypeScope="" ma:versionID="99764244d7c26aa2a26cb62690a4d22c">
  <xsd:schema xmlns:xsd="http://www.w3.org/2001/XMLSchema" xmlns:xs="http://www.w3.org/2001/XMLSchema" xmlns:p="http://schemas.microsoft.com/office/2006/metadata/properties" xmlns:ns2="90bfa1a3-62a8-49bd-ba99-8edcb5c73750" xmlns:ns3="03520a51-a663-47fc-a374-f9c6401024ca" targetNamespace="http://schemas.microsoft.com/office/2006/metadata/properties" ma:root="true" ma:fieldsID="8f76aa8f74814b619a8badae783c6ac9" ns2:_="" ns3:_="">
    <xsd:import namespace="90bfa1a3-62a8-49bd-ba99-8edcb5c73750"/>
    <xsd:import namespace="03520a51-a663-47fc-a374-f9c6401024c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bfa1a3-62a8-49bd-ba99-8edcb5c737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b23e98b-4011-476e-88c4-a5b052fd85f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3520a51-a663-47fc-a374-f9c6401024ca"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b3ab72b-8e04-4118-88aa-75af49c79a4b}" ma:internalName="TaxCatchAll" ma:showField="CatchAllData" ma:web="03520a51-a663-47fc-a374-f9c6401024c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0bfa1a3-62a8-49bd-ba99-8edcb5c73750">
      <Terms xmlns="http://schemas.microsoft.com/office/infopath/2007/PartnerControls"/>
    </lcf76f155ced4ddcb4097134ff3c332f>
    <TaxCatchAll xmlns="03520a51-a663-47fc-a374-f9c6401024ca" xsi:nil="true"/>
  </documentManagement>
</p:properties>
</file>

<file path=customXml/itemProps1.xml><?xml version="1.0" encoding="utf-8"?>
<ds:datastoreItem xmlns:ds="http://schemas.openxmlformats.org/officeDocument/2006/customXml" ds:itemID="{F9ED2C41-3EC8-4D3D-8FDD-17127B16FB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bfa1a3-62a8-49bd-ba99-8edcb5c73750"/>
    <ds:schemaRef ds:uri="03520a51-a663-47fc-a374-f9c6401024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B5B4ED-7DB3-43B8-BF98-D05146754C1C}">
  <ds:schemaRefs>
    <ds:schemaRef ds:uri="http://schemas.microsoft.com/sharepoint/v3/contenttype/forms"/>
  </ds:schemaRefs>
</ds:datastoreItem>
</file>

<file path=customXml/itemProps3.xml><?xml version="1.0" encoding="utf-8"?>
<ds:datastoreItem xmlns:ds="http://schemas.openxmlformats.org/officeDocument/2006/customXml" ds:itemID="{4455BF29-0964-4E60-8153-8C44F31B02A2}">
  <ds:schemaRefs>
    <ds:schemaRef ds:uri="http://schemas.microsoft.com/office/2006/metadata/properties"/>
    <ds:schemaRef ds:uri="http://schemas.microsoft.com/office/infopath/2007/PartnerControls"/>
    <ds:schemaRef ds:uri="90bfa1a3-62a8-49bd-ba99-8edcb5c73750"/>
    <ds:schemaRef ds:uri="03520a51-a663-47fc-a374-f9c6401024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Revenue 6521 (2023)</vt:lpstr>
      <vt:lpstr>Expenditures 6521 (2023)</vt:lpstr>
      <vt:lpstr>Reserve Fund 6522 (2023)</vt:lpstr>
      <vt:lpstr>'Expenditures 6521 (2023)'!Print_Titles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Butler</dc:creator>
  <cp:lastModifiedBy>Nathan Butler</cp:lastModifiedBy>
  <cp:lastPrinted>2022-10-25T20:54:16Z</cp:lastPrinted>
  <dcterms:created xsi:type="dcterms:W3CDTF">2021-07-01T22:18:47Z</dcterms:created>
  <dcterms:modified xsi:type="dcterms:W3CDTF">2022-11-01T15:33:59Z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0x01010013982A03FE13CB4C99809335234797BA</vt:lpwstr>
  </property>
  <property fmtid="{D5CDD505-2E9C-101B-9397-08002B2CF9AE}" pid="3" name="MediaServiceImageTags">
    <vt:lpwstr/>
  </property>
</Properties>
</file>