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autoCompressPictures="0"/>
  <mc:AlternateContent xmlns:mc="http://schemas.openxmlformats.org/markup-compatibility/2006">
    <mc:Choice Requires="x15">
      <x15ac:absPath xmlns:x15ac="http://schemas.microsoft.com/office/spreadsheetml/2010/11/ac" url="https://sanjuanems.sharepoint.com/sites/EMSAdministration/Shared Documents/Financial/Budgets and Capital Improvement/2023 Budget/"/>
    </mc:Choice>
  </mc:AlternateContent>
  <xr:revisionPtr revIDLastSave="542" documentId="8_{D87C5B59-36E5-4653-9292-9323A2B216F6}" xr6:coauthVersionLast="47" xr6:coauthVersionMax="47" xr10:uidLastSave="{CE006F67-6E05-40F9-9A22-FE33B9AC7108}"/>
  <bookViews>
    <workbookView xWindow="-120" yWindow="-120" windowWidth="29040" windowHeight="15840" firstSheet="1" activeTab="2" xr2:uid="{97D564E4-C979-4244-9AB7-F690F5F7A21D}"/>
  </bookViews>
  <sheets>
    <sheet name="Debt Service Fund" sheetId="3" state="hidden" r:id="rId1"/>
    <sheet name="6511 Income" sheetId="4" r:id="rId2"/>
    <sheet name="6511 Expenditures" sheetId="5" r:id="rId3"/>
    <sheet name="6512 Reserve Fund (Rev &amp; Exp)" sheetId="12" r:id="rId4"/>
    <sheet name="Facilities - Requests" sheetId="8" state="hidden" r:id="rId5"/>
    <sheet name="Fleet - Requests" sheetId="7" state="hidden" r:id="rId6"/>
    <sheet name="Operations Detail - Requests" sheetId="11"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4" i="5" l="1"/>
  <c r="J4" i="4"/>
  <c r="I13" i="4"/>
  <c r="J13" i="4" s="1"/>
  <c r="G14" i="12"/>
  <c r="F248" i="5"/>
  <c r="G6" i="12" l="1"/>
  <c r="G248" i="5"/>
  <c r="G86" i="5"/>
  <c r="G140" i="5"/>
  <c r="F140" i="5"/>
  <c r="G81" i="5"/>
  <c r="G71" i="5"/>
  <c r="G67" i="5"/>
  <c r="G65" i="5"/>
  <c r="G62" i="5"/>
  <c r="G56" i="5"/>
  <c r="G55" i="5"/>
  <c r="G54" i="5"/>
  <c r="G53" i="5"/>
  <c r="G51" i="5"/>
  <c r="G40" i="5"/>
  <c r="G11" i="5"/>
  <c r="G14" i="5"/>
  <c r="G10" i="5"/>
  <c r="G43" i="5"/>
  <c r="G230" i="5"/>
  <c r="F230" i="5"/>
  <c r="G226" i="5"/>
  <c r="G204" i="5"/>
  <c r="F204" i="5"/>
  <c r="G219" i="5"/>
  <c r="F219" i="5"/>
  <c r="G216" i="5"/>
  <c r="F216" i="5"/>
  <c r="G207" i="5"/>
  <c r="F207" i="5"/>
  <c r="G201" i="5"/>
  <c r="F201" i="5"/>
  <c r="G196" i="5"/>
  <c r="F196" i="5"/>
  <c r="G193" i="5"/>
  <c r="F193" i="5"/>
  <c r="G190" i="5"/>
  <c r="F190" i="5"/>
  <c r="G187" i="5"/>
  <c r="F187" i="5"/>
  <c r="G184" i="5"/>
  <c r="F184" i="5"/>
  <c r="G180" i="5"/>
  <c r="F180" i="5"/>
  <c r="G175" i="5"/>
  <c r="F175" i="5"/>
  <c r="G172" i="5"/>
  <c r="F172" i="5"/>
  <c r="F164" i="5"/>
  <c r="G164" i="5" s="1"/>
  <c r="G162" i="5"/>
  <c r="F154" i="5"/>
  <c r="G154" i="5" s="1"/>
  <c r="F153" i="5"/>
  <c r="G153" i="5" s="1"/>
  <c r="G148" i="5"/>
  <c r="F148" i="5"/>
  <c r="G151" i="5"/>
  <c r="F151" i="5"/>
  <c r="G145" i="5"/>
  <c r="F145" i="5"/>
  <c r="G135" i="5"/>
  <c r="F135" i="5"/>
  <c r="F124" i="5"/>
  <c r="G123" i="5"/>
  <c r="G124" i="5" s="1"/>
  <c r="G119" i="5"/>
  <c r="F119" i="5"/>
  <c r="G115" i="5"/>
  <c r="G114" i="5"/>
  <c r="G113" i="5"/>
  <c r="F116" i="5"/>
  <c r="G111" i="5"/>
  <c r="G100" i="5"/>
  <c r="G97" i="5"/>
  <c r="F111" i="5"/>
  <c r="G83" i="5"/>
  <c r="F91" i="5"/>
  <c r="F101" i="5" s="1"/>
  <c r="F81" i="5"/>
  <c r="F72" i="5"/>
  <c r="F65" i="5"/>
  <c r="F62" i="5"/>
  <c r="F57" i="5"/>
  <c r="F51" i="5"/>
  <c r="F43" i="5"/>
  <c r="F40" i="5"/>
  <c r="F36" i="5"/>
  <c r="F16" i="5"/>
  <c r="F19" i="5" s="1"/>
  <c r="F28" i="5" l="1"/>
  <c r="F20" i="5"/>
  <c r="G72" i="5"/>
  <c r="G57" i="5"/>
  <c r="F94" i="5"/>
  <c r="G116" i="5"/>
  <c r="G91" i="5"/>
  <c r="G93" i="5" s="1"/>
  <c r="F93" i="5"/>
  <c r="F96" i="5"/>
  <c r="F18" i="5"/>
  <c r="F156" i="5"/>
  <c r="G156" i="5"/>
  <c r="F8" i="5"/>
  <c r="J32" i="4"/>
  <c r="G16" i="5"/>
  <c r="G8" i="5"/>
  <c r="D230" i="5"/>
  <c r="C234" i="5"/>
  <c r="D234" i="5"/>
  <c r="F14" i="12"/>
  <c r="F6" i="12"/>
  <c r="D6" i="12"/>
  <c r="D14" i="12"/>
  <c r="G32" i="4"/>
  <c r="I32" i="4"/>
  <c r="D65" i="5"/>
  <c r="C65" i="5"/>
  <c r="D216" i="5"/>
  <c r="D210" i="5"/>
  <c r="D207" i="5"/>
  <c r="D204" i="5"/>
  <c r="D201" i="5"/>
  <c r="D156" i="5"/>
  <c r="D159" i="5" s="1"/>
  <c r="D184" i="5"/>
  <c r="D187" i="5"/>
  <c r="D190" i="5"/>
  <c r="D193" i="5"/>
  <c r="D196" i="5"/>
  <c r="D180" i="5"/>
  <c r="D175" i="5"/>
  <c r="D172" i="5"/>
  <c r="D223" i="5"/>
  <c r="D245" i="5"/>
  <c r="D248" i="5"/>
  <c r="D145" i="5"/>
  <c r="D148" i="5"/>
  <c r="D140" i="5"/>
  <c r="D135" i="5"/>
  <c r="D124" i="5"/>
  <c r="D119" i="5"/>
  <c r="D116" i="5"/>
  <c r="D111" i="5"/>
  <c r="D91" i="5"/>
  <c r="D96" i="5" s="1"/>
  <c r="D81" i="5"/>
  <c r="D72" i="5"/>
  <c r="D62" i="5"/>
  <c r="D57" i="5"/>
  <c r="D51" i="5"/>
  <c r="D43" i="5"/>
  <c r="D40" i="5"/>
  <c r="D8" i="5"/>
  <c r="D16" i="5"/>
  <c r="D20" i="5" s="1"/>
  <c r="C14" i="12"/>
  <c r="G94" i="5" l="1"/>
  <c r="F33" i="5"/>
  <c r="G96" i="5"/>
  <c r="G19" i="5"/>
  <c r="G28" i="5"/>
  <c r="G20" i="5"/>
  <c r="G18" i="5"/>
  <c r="G101" i="5"/>
  <c r="J31" i="4"/>
  <c r="G256" i="5" s="1"/>
  <c r="G261" i="5"/>
  <c r="F108" i="5"/>
  <c r="G161" i="5"/>
  <c r="G159" i="5"/>
  <c r="G158" i="5"/>
  <c r="F161" i="5"/>
  <c r="F159" i="5"/>
  <c r="F158" i="5"/>
  <c r="F165" i="5"/>
  <c r="I31" i="4"/>
  <c r="F256" i="5" s="1"/>
  <c r="F261" i="5"/>
  <c r="G31" i="4"/>
  <c r="D256" i="5" s="1"/>
  <c r="D261" i="5"/>
  <c r="D19" i="5"/>
  <c r="D28" i="5"/>
  <c r="D165" i="5"/>
  <c r="D18" i="5"/>
  <c r="D93" i="5"/>
  <c r="D101" i="5"/>
  <c r="D94" i="5"/>
  <c r="D161" i="5"/>
  <c r="D158" i="5"/>
  <c r="F32" i="4"/>
  <c r="F31" i="4" s="1"/>
  <c r="G108" i="5" l="1"/>
  <c r="G169" i="5"/>
  <c r="G251" i="5" s="1"/>
  <c r="G250" i="5" s="1"/>
  <c r="G257" i="5" s="1"/>
  <c r="G258" i="5" s="1"/>
  <c r="G33" i="5"/>
  <c r="F169" i="5"/>
  <c r="D33" i="5"/>
  <c r="D169" i="5"/>
  <c r="D108" i="5"/>
  <c r="G262" i="5" l="1"/>
  <c r="G263" i="5" s="1"/>
  <c r="D251" i="5"/>
  <c r="D250" i="5" s="1"/>
  <c r="D257" i="5" s="1"/>
  <c r="D258" i="5" s="1"/>
  <c r="F251" i="5"/>
  <c r="F262" i="5" s="1"/>
  <c r="F263" i="5" s="1"/>
  <c r="C8" i="5"/>
  <c r="C248" i="5"/>
  <c r="C245" i="5"/>
  <c r="C237" i="5"/>
  <c r="C230" i="5"/>
  <c r="C226" i="5"/>
  <c r="C223" i="5"/>
  <c r="C219" i="5"/>
  <c r="C216" i="5"/>
  <c r="C210" i="5"/>
  <c r="C207" i="5"/>
  <c r="C204" i="5"/>
  <c r="C201" i="5"/>
  <c r="C196" i="5"/>
  <c r="C193" i="5"/>
  <c r="C190" i="5"/>
  <c r="C187" i="5"/>
  <c r="C184" i="5"/>
  <c r="C180" i="5"/>
  <c r="C175" i="5"/>
  <c r="C172" i="5"/>
  <c r="C169" i="5"/>
  <c r="C156" i="5"/>
  <c r="C148" i="5"/>
  <c r="C145" i="5"/>
  <c r="C140" i="5"/>
  <c r="C135" i="5"/>
  <c r="C124" i="5"/>
  <c r="C119" i="5"/>
  <c r="C116" i="5"/>
  <c r="C108" i="5"/>
  <c r="C91" i="5"/>
  <c r="C81" i="5"/>
  <c r="C72" i="5"/>
  <c r="C62" i="5"/>
  <c r="C57" i="5"/>
  <c r="C51" i="5"/>
  <c r="C43" i="5"/>
  <c r="C40" i="5"/>
  <c r="C33" i="5"/>
  <c r="C16" i="5"/>
  <c r="D262" i="5" l="1"/>
  <c r="D263" i="5" s="1"/>
  <c r="F250" i="5"/>
  <c r="F257" i="5" s="1"/>
  <c r="F258" i="5" s="1"/>
  <c r="C251" i="5"/>
  <c r="C250" i="5" l="1"/>
  <c r="E22" i="4" l="1"/>
  <c r="E10" i="4"/>
  <c r="D22" i="4" l="1"/>
  <c r="D10" i="4"/>
  <c r="C10" i="4"/>
  <c r="D39" i="8"/>
  <c r="D13" i="11"/>
  <c r="D7" i="11"/>
  <c r="D7" i="8"/>
  <c r="D7" i="7"/>
  <c r="C17" i="3"/>
  <c r="C23" i="3"/>
  <c r="D13" i="7"/>
  <c r="I23" i="3"/>
  <c r="I17" i="3"/>
  <c r="I25" i="3"/>
  <c r="I27" i="3"/>
  <c r="H23" i="3"/>
  <c r="G23" i="3"/>
  <c r="E23" i="3"/>
  <c r="F23" i="3"/>
  <c r="D23" i="3"/>
  <c r="E42" i="4"/>
  <c r="D42" i="4"/>
  <c r="C42" i="4"/>
  <c r="H17" i="3"/>
  <c r="H25" i="3"/>
  <c r="G17" i="3"/>
  <c r="G25" i="3"/>
  <c r="F17" i="3"/>
  <c r="F25" i="3"/>
  <c r="E17" i="3"/>
  <c r="E25" i="3"/>
  <c r="E27" i="3"/>
  <c r="D17" i="3"/>
  <c r="D25" i="3"/>
  <c r="C25" i="3"/>
  <c r="C27" i="3"/>
  <c r="C29" i="3"/>
  <c r="G27" i="3"/>
  <c r="G29" i="3"/>
  <c r="D27" i="3"/>
  <c r="D29" i="3"/>
  <c r="H27" i="3"/>
  <c r="H29" i="3"/>
  <c r="F27" i="3"/>
  <c r="E29" i="3"/>
  <c r="F29" i="3"/>
  <c r="I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G3" authorId="0" shapeId="0" xr:uid="{AEEA4C6D-63B9-4D9D-BD55-6C8B644925A1}">
      <text>
        <r>
          <rPr>
            <b/>
            <sz val="9"/>
            <color indexed="81"/>
            <rFont val="Tahoma"/>
            <family val="2"/>
          </rPr>
          <t>Nathan Butler:</t>
        </r>
        <r>
          <rPr>
            <sz val="9"/>
            <color indexed="81"/>
            <rFont val="Tahoma"/>
            <family val="2"/>
          </rPr>
          <t xml:space="preserve">
Cash after removal outstanding warrants of $64915. Per auditor's letter dated March 15, 2022</t>
        </r>
      </text>
    </comment>
    <comment ref="I4" authorId="0" shapeId="0" xr:uid="{0DB6A2D6-5DCA-49A5-AAE9-9AC43D67FB42}">
      <text>
        <r>
          <rPr>
            <b/>
            <sz val="9"/>
            <color indexed="81"/>
            <rFont val="Tahoma"/>
            <family val="2"/>
          </rPr>
          <t>Nathan Butler:</t>
        </r>
        <r>
          <rPr>
            <sz val="9"/>
            <color indexed="81"/>
            <rFont val="Tahoma"/>
            <family val="2"/>
          </rPr>
          <t xml:space="preserve">
New tax rate of $0.45 based on updated assessment rates results in $2,513,029. This is much more than expected, and we do not need that much. This budget opts out of $200,000 in tax revenues due the District, which will decrease the overall tax burden on the public. </t>
        </r>
      </text>
    </comment>
    <comment ref="J4" authorId="0" shapeId="0" xr:uid="{E35ED897-4BE9-4D63-B060-A559B98290BD}">
      <text>
        <r>
          <rPr>
            <b/>
            <sz val="9"/>
            <color indexed="81"/>
            <rFont val="Tahoma"/>
            <charset val="1"/>
          </rPr>
          <t>Nathan Butler:</t>
        </r>
        <r>
          <rPr>
            <sz val="9"/>
            <color indexed="81"/>
            <rFont val="Tahoma"/>
            <charset val="1"/>
          </rPr>
          <t xml:space="preserve">
We will be entitled to take more than 2% based on passing on some taxes in 2023. 3% should cover our needs for the time being. </t>
        </r>
      </text>
    </comment>
    <comment ref="F6" authorId="0" shapeId="0" xr:uid="{DBF10854-211A-4B2C-BA9D-A45406BEC287}">
      <text>
        <r>
          <rPr>
            <b/>
            <sz val="9"/>
            <color indexed="81"/>
            <rFont val="Tahoma"/>
            <family val="2"/>
          </rPr>
          <t>Nathan Butler:</t>
        </r>
        <r>
          <rPr>
            <sz val="9"/>
            <color indexed="81"/>
            <rFont val="Tahoma"/>
            <family val="2"/>
          </rPr>
          <t xml:space="preserve">
GEMT is complicated. 
First, GEMT money is billed based on a fiscal year. FY 2020 went from 7/1/19 to 6/30/2020; FY 2021 went from 7/1/20 to 6/30/21. That means that we receive money or owe money in the Spring. 
The fiscal year ends in June, the final cost report for the time period is submitted in November, and payment comes the following spring (one year delay from the end of the fiscal year). 
Second, we can't really predict the number of Medicaid patients. Some years we have had a lot, now we have many fewer. 
Third, we can opt to receive payments through the year based on an "interim assessment" based on past years. It is easy to get in trouble over this though, as we have, when past administration calculated it wrong. 
We opted to stop collecting payments in November 2020 (which fell partway through FY 2021). I am told we have likely already collected 2/3 of the expected revenue for that fiscal year, since from the start of the fiscal year 2021 in July 2020 through November 2020 we collected at too high a rate. The revenue from this period wiill arrive in spring of 2022, after filing our November 2021 report for the FY 2021 (which just ended on June 30, 2021). 
The money that would be reported in the 2021 budget would be from FY 2020, and we owed $82,000 rather than receiving income. Therefore, FOR THIS 2021 BUDGET WE HAVE $0 IN REVENUE FROM GEMT for FY 2021, which again, ended June 30, 2021. 
However, we are now on track going forward, as FY 2022 is just starting and covers the first six months of the year. We are now collecting an interim rate of $1,000, and should expect money for the last six months of the calendar year, which will be paid to us when the patient is billed (a several month lag). In calendar year 2023 we will receive the remaining revenue for FY 2022, as we will likely ultumately receive more than $1,000 per patient. 
We have had 49 Medicaid patients just from January to May 2021, low volume months.  
Therefore, I estimate that we will generate $1000 per Medicaid patient, with payments starting to come in during the fall and landing on the 2021 calendar year budget. We should capture at least 4 months of this revenue, but for the summer - so we should estimate about $60,000 on our calendar year budget in interim payments. 
--- Lastly --
Planning for calendar year 2022, we will continue to receive the interim payments of $1,000 per patient, but we should receive more lump sum money in spring 2022 (for FYI 2021: ends June 2021, submitted in Nov 2021, then paid in Spring 2022). We should receive the remaining approx 1/3 of what we are owed. 
This works out, roughy, to $110,000 between interim payments and the lump sum for FY 2021 - but again, with so many moving parts, it's very hard to estimate.)</t>
        </r>
      </text>
    </comment>
    <comment ref="G6" authorId="0" shapeId="0" xr:uid="{559746B9-6A27-490E-B551-E285CAC25126}">
      <text>
        <r>
          <rPr>
            <b/>
            <sz val="9"/>
            <color indexed="81"/>
            <rFont val="Tahoma"/>
            <family val="2"/>
          </rPr>
          <t>Nathan Butler:</t>
        </r>
        <r>
          <rPr>
            <sz val="9"/>
            <color indexed="81"/>
            <rFont val="Tahoma"/>
            <family val="2"/>
          </rPr>
          <t xml:space="preserve">
$135,000 is a final settlement amount. Remainder is Interim payments. We estimate the final settlement + $40,000 for interim payments. </t>
        </r>
      </text>
    </comment>
    <comment ref="G7" authorId="0" shapeId="0" xr:uid="{C8BC6B6A-2146-4968-B603-1327AB36F1C4}">
      <text>
        <r>
          <rPr>
            <b/>
            <sz val="9"/>
            <color indexed="81"/>
            <rFont val="Tahoma"/>
            <family val="2"/>
          </rPr>
          <t>Nathan Butler:</t>
        </r>
        <r>
          <rPr>
            <sz val="9"/>
            <color indexed="81"/>
            <rFont val="Tahoma"/>
            <family val="2"/>
          </rPr>
          <t xml:space="preserve">
grant for community paramedicine. Expires end of the year. </t>
        </r>
      </text>
    </comment>
    <comment ref="I7" authorId="0" shapeId="0" xr:uid="{00297D2F-0C9A-4736-B51F-7DF730F75588}">
      <text>
        <r>
          <rPr>
            <b/>
            <sz val="9"/>
            <color indexed="81"/>
            <rFont val="Tahoma"/>
            <family val="2"/>
          </rPr>
          <t>Nathan Butler:</t>
        </r>
        <r>
          <rPr>
            <sz val="9"/>
            <color indexed="81"/>
            <rFont val="Tahoma"/>
            <family val="2"/>
          </rPr>
          <t xml:space="preserve">
We do expect this to expire, but there is new funding approved. We do not know how much, if any we will get. We did talk to the ACH and they do not know either. </t>
        </r>
      </text>
    </comment>
    <comment ref="F12" authorId="0" shapeId="0" xr:uid="{581A2A6F-BACC-4058-8072-84B71AE9D183}">
      <text>
        <r>
          <rPr>
            <b/>
            <sz val="9"/>
            <color indexed="81"/>
            <rFont val="Tahoma"/>
            <family val="2"/>
          </rPr>
          <t>Nathan Butler:</t>
        </r>
        <r>
          <rPr>
            <sz val="9"/>
            <color indexed="81"/>
            <rFont val="Tahoma"/>
            <family val="2"/>
          </rPr>
          <t xml:space="preserve">
Includes about $5,000 for mass vax with the county, as well as outreach programs generally (which are generally net 0 cost, with a corresponding expenditure) </t>
        </r>
      </text>
    </comment>
    <comment ref="I13" authorId="0" shapeId="0" xr:uid="{108C019E-7BC1-4130-94D4-B5104580D88A}">
      <text>
        <r>
          <rPr>
            <b/>
            <sz val="9"/>
            <color indexed="81"/>
            <rFont val="Tahoma"/>
            <family val="2"/>
          </rPr>
          <t>Nathan Butler:</t>
        </r>
        <r>
          <rPr>
            <sz val="9"/>
            <color indexed="81"/>
            <rFont val="Tahoma"/>
            <family val="2"/>
          </rPr>
          <t xml:space="preserve">
10% increase in calls over prior year in 9/2022. We calculated a 5% income increase (to be conservative)
 </t>
        </r>
      </text>
    </comment>
    <comment ref="G21" authorId="0" shapeId="0" xr:uid="{8BF5F8E8-40D4-4D00-8202-5846BF34ECBA}">
      <text>
        <r>
          <rPr>
            <b/>
            <sz val="9"/>
            <color indexed="81"/>
            <rFont val="Tahoma"/>
            <family val="2"/>
          </rPr>
          <t>Nathan Butler:</t>
        </r>
        <r>
          <rPr>
            <sz val="9"/>
            <color indexed="81"/>
            <rFont val="Tahoma"/>
            <family val="2"/>
          </rPr>
          <t xml:space="preserve">
YTD + hoped for donation from the EMT Association to help pay for the power loads </t>
        </r>
      </text>
    </comment>
    <comment ref="I21" authorId="0" shapeId="0" xr:uid="{FD1DCCD0-19FE-42CA-BE61-8E1A785B0023}">
      <text>
        <r>
          <rPr>
            <b/>
            <sz val="9"/>
            <color indexed="81"/>
            <rFont val="Tahoma"/>
            <family val="2"/>
          </rPr>
          <t>Nathan Butler:</t>
        </r>
        <r>
          <rPr>
            <sz val="9"/>
            <color indexed="81"/>
            <rFont val="Tahoma"/>
            <family val="2"/>
          </rPr>
          <t xml:space="preserve">
PeaceHealth grant for Community Paramedicine</t>
        </r>
      </text>
    </comment>
    <comment ref="I24" authorId="0" shapeId="0" xr:uid="{37270AF3-F3CB-49AD-883E-495749A499CB}">
      <text>
        <r>
          <rPr>
            <b/>
            <sz val="9"/>
            <color indexed="81"/>
            <rFont val="Tahoma"/>
            <charset val="1"/>
          </rPr>
          <t>Nathan Butler:</t>
        </r>
        <r>
          <rPr>
            <sz val="9"/>
            <color indexed="81"/>
            <rFont val="Tahoma"/>
            <charset val="1"/>
          </rPr>
          <t xml:space="preserve">
Removing PHD Exec Assist / Hospital Dist Affiars from EMS Payroll. This is reimbursement for Butler's wages and benefits. We'll just transfer a set fee once or twice a year. 
</t>
        </r>
      </text>
    </comment>
    <comment ref="F28" authorId="0" shapeId="0" xr:uid="{91E05207-2775-4E1A-9BB1-0E8FDBEEBFC1}">
      <text>
        <r>
          <rPr>
            <b/>
            <sz val="9"/>
            <color indexed="81"/>
            <rFont val="Tahoma"/>
            <family val="2"/>
          </rPr>
          <t>Nathan Butler:</t>
        </r>
        <r>
          <rPr>
            <sz val="9"/>
            <color indexed="81"/>
            <rFont val="Tahoma"/>
            <family val="2"/>
          </rPr>
          <t xml:space="preserve">
Sale of old medic rig and an ambulance in April </t>
        </r>
      </text>
    </comment>
    <comment ref="F29" authorId="0" shapeId="0" xr:uid="{12A22374-062E-4897-AFE8-DE59301BB951}">
      <text>
        <r>
          <rPr>
            <b/>
            <sz val="9"/>
            <color indexed="81"/>
            <rFont val="Tahoma"/>
            <family val="2"/>
          </rPr>
          <t>Nathan Butler:</t>
        </r>
        <r>
          <rPr>
            <sz val="9"/>
            <color indexed="81"/>
            <rFont val="Tahoma"/>
            <family val="2"/>
          </rPr>
          <t xml:space="preserve">
SJCPHD#1 did not make the $5,000 donation to Community Paramedicine in 2020 or 2021, both are owed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F10" authorId="0" shapeId="0" xr:uid="{7E64052E-A60A-488B-8EDF-613924073938}">
      <text>
        <r>
          <rPr>
            <b/>
            <sz val="9"/>
            <color indexed="81"/>
            <rFont val="Tahoma"/>
            <family val="2"/>
          </rPr>
          <t>Nathan Butler:</t>
        </r>
        <r>
          <rPr>
            <sz val="9"/>
            <color indexed="81"/>
            <rFont val="Tahoma"/>
            <family val="2"/>
          </rPr>
          <t xml:space="preserve">
4%
</t>
        </r>
      </text>
    </comment>
    <comment ref="B11" authorId="0" shapeId="0" xr:uid="{AA6F0645-D921-4D22-A494-40B8871141DB}">
      <text>
        <r>
          <rPr>
            <b/>
            <sz val="9"/>
            <color indexed="81"/>
            <rFont val="Tahoma"/>
            <charset val="1"/>
          </rPr>
          <t>Nathan Butler:</t>
        </r>
        <r>
          <rPr>
            <sz val="9"/>
            <color indexed="81"/>
            <rFont val="Tahoma"/>
            <charset val="1"/>
          </rPr>
          <t xml:space="preserve">
This role will change, taking on more responsibility for district</t>
        </r>
      </text>
    </comment>
    <comment ref="F11" authorId="0" shapeId="0" xr:uid="{EC6A8129-8C93-4330-BF06-451487E2C5A4}">
      <text>
        <r>
          <rPr>
            <b/>
            <sz val="9"/>
            <color indexed="81"/>
            <rFont val="Tahoma"/>
            <charset val="1"/>
          </rPr>
          <t>Nathan Butler:</t>
        </r>
        <r>
          <rPr>
            <sz val="9"/>
            <color indexed="81"/>
            <rFont val="Tahoma"/>
            <charset val="1"/>
          </rPr>
          <t xml:space="preserve">
Role change (about 20% as opposed to 5% raise and 7% COLA). In 2024, we may move this off the EMS payroll as well and just transfer money to the PHD for admin services</t>
        </r>
      </text>
    </comment>
    <comment ref="C13" authorId="0" shapeId="0" xr:uid="{7B36B794-9B00-4BD4-952F-554AC4C2332B}">
      <text>
        <r>
          <rPr>
            <b/>
            <sz val="9"/>
            <color indexed="81"/>
            <rFont val="Tahoma"/>
            <family val="2"/>
          </rPr>
          <t>Nathan Butler:</t>
        </r>
        <r>
          <rPr>
            <sz val="9"/>
            <color indexed="81"/>
            <rFont val="Tahoma"/>
            <family val="2"/>
          </rPr>
          <t xml:space="preserve">
This is Hutchins' wages from 2021 before her retirement. </t>
        </r>
      </text>
    </comment>
    <comment ref="F14" authorId="0" shapeId="0" xr:uid="{C06F0395-0CFB-4BE4-8D8B-C2DDD3D35561}">
      <text>
        <r>
          <rPr>
            <b/>
            <sz val="9"/>
            <color indexed="81"/>
            <rFont val="Tahoma"/>
            <family val="2"/>
          </rPr>
          <t>Nathan Butler:</t>
        </r>
        <r>
          <rPr>
            <sz val="9"/>
            <color indexed="81"/>
            <rFont val="Tahoma"/>
            <family val="2"/>
          </rPr>
          <t xml:space="preserve">
Moving Steve to PHD Payroll</t>
        </r>
      </text>
    </comment>
    <comment ref="F18" authorId="0" shapeId="0" xr:uid="{D0F4BF5F-6B12-43BB-A942-D845286FFF42}">
      <text>
        <r>
          <rPr>
            <b/>
            <sz val="9"/>
            <color indexed="81"/>
            <rFont val="Tahoma"/>
            <family val="2"/>
          </rPr>
          <t>Nathan Butler:</t>
        </r>
        <r>
          <rPr>
            <sz val="9"/>
            <color indexed="81"/>
            <rFont val="Tahoma"/>
            <family val="2"/>
          </rPr>
          <t xml:space="preserve">
8% of wages</t>
        </r>
      </text>
    </comment>
    <comment ref="F19" authorId="0" shapeId="0" xr:uid="{E1A86C41-5BBD-4136-9780-7325D24568F3}">
      <text>
        <r>
          <rPr>
            <b/>
            <sz val="9"/>
            <color indexed="81"/>
            <rFont val="Tahoma"/>
            <family val="2"/>
          </rPr>
          <t>Nathan Butler:</t>
        </r>
        <r>
          <rPr>
            <sz val="9"/>
            <color indexed="81"/>
            <rFont val="Tahoma"/>
            <family val="2"/>
          </rPr>
          <t xml:space="preserve">
about 0.5% of wages</t>
        </r>
      </text>
    </comment>
    <comment ref="F20" authorId="0" shapeId="0" xr:uid="{965184DA-2E32-4BA1-9512-5E9890AA019A}">
      <text>
        <r>
          <rPr>
            <b/>
            <sz val="9"/>
            <color indexed="81"/>
            <rFont val="Tahoma"/>
            <family val="2"/>
          </rPr>
          <t>Nathan Butler:</t>
        </r>
        <r>
          <rPr>
            <sz val="9"/>
            <color indexed="81"/>
            <rFont val="Tahoma"/>
            <family val="2"/>
          </rPr>
          <t xml:space="preserve">
about 9% of wages based on current </t>
        </r>
      </text>
    </comment>
    <comment ref="F29" authorId="0" shapeId="0" xr:uid="{EFA827F0-6403-45EB-984B-D6B635A9C35A}">
      <text>
        <r>
          <rPr>
            <b/>
            <sz val="9"/>
            <color indexed="81"/>
            <rFont val="Tahoma"/>
            <family val="2"/>
          </rPr>
          <t>Nathan Butler:</t>
        </r>
        <r>
          <rPr>
            <sz val="9"/>
            <color indexed="81"/>
            <rFont val="Tahoma"/>
            <family val="2"/>
          </rPr>
          <t xml:space="preserve">
covered under medical insurance w/Regence</t>
        </r>
      </text>
    </comment>
    <comment ref="F30" authorId="0" shapeId="0" xr:uid="{9BA531E8-C225-4A15-A537-ECBCD6902FE3}">
      <text>
        <r>
          <rPr>
            <b/>
            <sz val="9"/>
            <color indexed="81"/>
            <rFont val="Tahoma"/>
            <charset val="1"/>
          </rPr>
          <t>Nathan Butler:</t>
        </r>
        <r>
          <rPr>
            <sz val="9"/>
            <color indexed="81"/>
            <rFont val="Tahoma"/>
            <charset val="1"/>
          </rPr>
          <t xml:space="preserve">
This incldues the start-of-the-year topping of of the account (shared with Ops and Outreach), but also the monthly fee of $71.50 for the entire agency</t>
        </r>
      </text>
    </comment>
    <comment ref="F42" authorId="0" shapeId="0" xr:uid="{90747D02-B4D1-4F48-939A-50AF4161E92A}">
      <text>
        <r>
          <rPr>
            <b/>
            <sz val="9"/>
            <color indexed="81"/>
            <rFont val="Tahoma"/>
            <family val="2"/>
          </rPr>
          <t>Nathan Butler:</t>
        </r>
        <r>
          <rPr>
            <sz val="9"/>
            <color indexed="81"/>
            <rFont val="Tahoma"/>
            <family val="2"/>
          </rPr>
          <t xml:space="preserve">
moved copier to a different BARS code per auditor's office request</t>
        </r>
      </text>
    </comment>
    <comment ref="D45" authorId="0" shapeId="0" xr:uid="{F2487466-0BA9-4407-94CE-77E266BE1EA6}">
      <text>
        <r>
          <rPr>
            <b/>
            <sz val="9"/>
            <color indexed="81"/>
            <rFont val="Tahoma"/>
            <family val="2"/>
          </rPr>
          <t>Nathan Butler:</t>
        </r>
        <r>
          <rPr>
            <sz val="9"/>
            <color indexed="81"/>
            <rFont val="Tahoma"/>
            <family val="2"/>
          </rPr>
          <t xml:space="preserve">
Our newsletters are will be split with the PHD/Village, but have been sent out more consistently and are of higher quality consistent with the District's desire to communicate well with the public. 
Also, advertising relating to hiring an operations chief contributed to this. </t>
        </r>
      </text>
    </comment>
    <comment ref="C47" authorId="0" shapeId="0" xr:uid="{40E25237-4969-4AD7-B2A0-6654B8A28D00}">
      <text>
        <r>
          <rPr>
            <b/>
            <sz val="9"/>
            <color indexed="81"/>
            <rFont val="Tahoma"/>
            <family val="2"/>
          </rPr>
          <t xml:space="preserve">Nathan Butler:
</t>
        </r>
        <r>
          <rPr>
            <sz val="9"/>
            <color indexed="81"/>
            <rFont val="Tahoma"/>
            <family val="2"/>
          </rPr>
          <t xml:space="preserve">Legal fees have been high, and aren't really expected to go down, especially with all of the union and integration work </t>
        </r>
      </text>
    </comment>
    <comment ref="D47" authorId="0" shapeId="0" xr:uid="{AB1609AB-86CA-430D-B9F6-BE46397FC4EC}">
      <text>
        <r>
          <rPr>
            <b/>
            <sz val="9"/>
            <color indexed="81"/>
            <rFont val="Tahoma"/>
            <family val="2"/>
          </rPr>
          <t>Nathan Butler:</t>
        </r>
        <r>
          <rPr>
            <sz val="9"/>
            <color indexed="81"/>
            <rFont val="Tahoma"/>
            <family val="2"/>
          </rPr>
          <t xml:space="preserve">
Still have union negotiations. We will try to keep costs down by doing a lot of the work ourselves, but that could still easily run $40,000 on its own</t>
        </r>
      </text>
    </comment>
    <comment ref="F47" authorId="0" shapeId="0" xr:uid="{87820407-548D-4BAD-BF29-9D394FCF7321}">
      <text>
        <r>
          <rPr>
            <b/>
            <sz val="9"/>
            <color indexed="81"/>
            <rFont val="Tahoma"/>
            <family val="2"/>
          </rPr>
          <t>Nathan Butler:</t>
        </r>
        <r>
          <rPr>
            <sz val="9"/>
            <color indexed="81"/>
            <rFont val="Tahoma"/>
            <family val="2"/>
          </rPr>
          <t xml:space="preserve">
No union negotiations (hopefully), but there's always smaller stuff</t>
        </r>
      </text>
    </comment>
    <comment ref="D48" authorId="0" shapeId="0" xr:uid="{22500E36-57F9-43AE-A642-2E0272EBAE77}">
      <text>
        <r>
          <rPr>
            <b/>
            <sz val="9"/>
            <color indexed="81"/>
            <rFont val="Tahoma"/>
            <family val="2"/>
          </rPr>
          <t>Nathan Butler:</t>
        </r>
        <r>
          <rPr>
            <sz val="9"/>
            <color indexed="81"/>
            <rFont val="Tahoma"/>
            <family val="2"/>
          </rPr>
          <t xml:space="preserve">
We will repay the EMS half in July or August. The est is accurate. </t>
        </r>
      </text>
    </comment>
    <comment ref="F48" authorId="0" shapeId="0" xr:uid="{6C31933C-18FB-4D37-A4E2-7C133677AC3E}">
      <text>
        <r>
          <rPr>
            <b/>
            <sz val="9"/>
            <color indexed="81"/>
            <rFont val="Tahoma"/>
            <family val="2"/>
          </rPr>
          <t>Nathan Butler:</t>
        </r>
        <r>
          <rPr>
            <sz val="9"/>
            <color indexed="81"/>
            <rFont val="Tahoma"/>
            <family val="2"/>
          </rPr>
          <t xml:space="preserve">
No Audit!</t>
        </r>
      </text>
    </comment>
    <comment ref="D49" authorId="0" shapeId="0" xr:uid="{D3F5289A-00A8-4326-BBF5-8E497F2AB7F3}">
      <text>
        <r>
          <rPr>
            <b/>
            <sz val="9"/>
            <color indexed="81"/>
            <rFont val="Tahoma"/>
            <family val="2"/>
          </rPr>
          <t>Nathan Butler:</t>
        </r>
        <r>
          <rPr>
            <sz val="9"/>
            <color indexed="81"/>
            <rFont val="Tahoma"/>
            <family val="2"/>
          </rPr>
          <t xml:space="preserve">
(1) The consultant who helped with the GEMT billing, $20,000. (2) EMS's half of the accounting support services that are shared (such as help filing our annual financial report with the state, or accounting help with an audit), $5,000</t>
        </r>
      </text>
    </comment>
    <comment ref="D54" authorId="0" shapeId="0" xr:uid="{73F87CF6-EE97-4C54-BE5F-A5708A341FE7}">
      <text>
        <r>
          <rPr>
            <b/>
            <sz val="9"/>
            <color indexed="81"/>
            <rFont val="Tahoma"/>
            <charset val="1"/>
          </rPr>
          <t>Nathan Butler:</t>
        </r>
        <r>
          <rPr>
            <sz val="9"/>
            <color indexed="81"/>
            <rFont val="Tahoma"/>
            <charset val="1"/>
          </rPr>
          <t xml:space="preserve">
Mailers cost around $1,200 and there are four (but we are splitting them with the Village), plus our billing company charges for postage and our survey company </t>
        </r>
      </text>
    </comment>
    <comment ref="F62" authorId="0" shapeId="0" xr:uid="{4DCB1E15-EB11-4840-9746-05ABF296AB12}">
      <text>
        <r>
          <rPr>
            <b/>
            <sz val="9"/>
            <color indexed="81"/>
            <rFont val="Tahoma"/>
            <family val="2"/>
          </rPr>
          <t>Nathan Butler:</t>
        </r>
        <r>
          <rPr>
            <sz val="9"/>
            <color indexed="81"/>
            <rFont val="Tahoma"/>
            <family val="2"/>
          </rPr>
          <t xml:space="preserve">
includes outreach dept but not ops
Ambulance Service Manager (ASM Program) for one person: 10 weeks lodging ($1,750), vehicle rental ($700), food ($750)
Four trips for FEMA ICS/PIO training or MRSC training or Lifesavers (Outreach dept) training, 3 days, in-state. 12 days lodging ($2100), mileage ($1200), food ($1000) </t>
        </r>
      </text>
    </comment>
    <comment ref="F64" authorId="0" shapeId="0" xr:uid="{9DD2831E-BA69-490F-BF6C-C545D07D3E90}">
      <text>
        <r>
          <rPr>
            <b/>
            <sz val="9"/>
            <color indexed="81"/>
            <rFont val="Tahoma"/>
            <family val="2"/>
          </rPr>
          <t>Nathan Butler:</t>
        </r>
        <r>
          <rPr>
            <sz val="9"/>
            <color indexed="81"/>
            <rFont val="Tahoma"/>
            <family val="2"/>
          </rPr>
          <t xml:space="preserve">
copier </t>
        </r>
      </text>
    </comment>
    <comment ref="E67" authorId="0" shapeId="0" xr:uid="{00BBE6E9-71FA-4B82-829D-7CFB259D3992}">
      <text>
        <r>
          <rPr>
            <b/>
            <sz val="9"/>
            <color indexed="81"/>
            <rFont val="Tahoma"/>
            <charset val="1"/>
          </rPr>
          <t>Nathan Butler:</t>
        </r>
        <r>
          <rPr>
            <sz val="9"/>
            <color indexed="81"/>
            <rFont val="Tahoma"/>
            <charset val="1"/>
          </rPr>
          <t xml:space="preserve">
We paid the 2022 bill at the end of 2021 (an error due to a staffing change)</t>
        </r>
      </text>
    </comment>
    <comment ref="E71" authorId="0" shapeId="0" xr:uid="{469372F2-3EC7-4F06-8192-402772D5EAC8}">
      <text>
        <r>
          <rPr>
            <b/>
            <sz val="9"/>
            <color indexed="81"/>
            <rFont val="Tahoma"/>
            <charset val="1"/>
          </rPr>
          <t>Nathan Butler:</t>
        </r>
        <r>
          <rPr>
            <sz val="9"/>
            <color indexed="81"/>
            <rFont val="Tahoma"/>
            <charset val="1"/>
          </rPr>
          <t xml:space="preserve">
Paid the 2022 bill at the end of 2021 accidently </t>
        </r>
      </text>
    </comment>
    <comment ref="D78" authorId="0" shapeId="0" xr:uid="{ECF63B48-5483-47E3-9DE5-F12FA17EFEC9}">
      <text>
        <r>
          <rPr>
            <b/>
            <sz val="9"/>
            <color indexed="81"/>
            <rFont val="Tahoma"/>
            <charset val="1"/>
          </rPr>
          <t>Nathan Butler:</t>
        </r>
        <r>
          <rPr>
            <sz val="9"/>
            <color indexed="81"/>
            <rFont val="Tahoma"/>
            <charset val="1"/>
          </rPr>
          <t xml:space="preserve">
Food at OTEP, volunteer and team building things (e.g. </t>
        </r>
      </text>
    </comment>
    <comment ref="C83" authorId="0" shapeId="0" xr:uid="{F088C8A7-B928-4FEF-8846-FF521B0C58EE}">
      <text>
        <r>
          <rPr>
            <b/>
            <sz val="9"/>
            <color indexed="81"/>
            <rFont val="Tahoma"/>
            <family val="2"/>
          </rPr>
          <t>Nathan Butler:</t>
        </r>
        <r>
          <rPr>
            <sz val="9"/>
            <color indexed="81"/>
            <rFont val="Tahoma"/>
            <family val="2"/>
          </rPr>
          <t xml:space="preserve">
This number is too low, since about $50-60,000 in wages were applied to the volunteer BARS code (see below). This is corrected for 2022 but not 2021. </t>
        </r>
      </text>
    </comment>
    <comment ref="E83" authorId="0" shapeId="0" xr:uid="{8309F591-6ECD-4F3F-B4EA-28BC12C594A7}">
      <text>
        <r>
          <rPr>
            <b/>
            <sz val="9"/>
            <color indexed="81"/>
            <rFont val="Tahoma"/>
            <family val="2"/>
          </rPr>
          <t>Nathan Butler:</t>
        </r>
        <r>
          <rPr>
            <sz val="9"/>
            <color indexed="81"/>
            <rFont val="Tahoma"/>
            <family val="2"/>
          </rPr>
          <t xml:space="preserve">
Reduced staffing lowered costs. We anticipate the Sept monthly cost (22,000) for Oct - Dec, total 66,000 plus YTD = 290,000</t>
        </r>
      </text>
    </comment>
    <comment ref="F83" authorId="0" shapeId="0" xr:uid="{BB025FC4-8086-4858-BE70-FEC35393C42F}">
      <text>
        <r>
          <rPr>
            <b/>
            <sz val="9"/>
            <color indexed="81"/>
            <rFont val="Tahoma"/>
            <family val="2"/>
          </rPr>
          <t>Nathan Butler:</t>
        </r>
        <r>
          <rPr>
            <sz val="9"/>
            <color indexed="81"/>
            <rFont val="Tahoma"/>
            <family val="2"/>
          </rPr>
          <t xml:space="preserve">
Between step increases and COLA we expect around 12% increase in costs over 2022</t>
        </r>
      </text>
    </comment>
    <comment ref="D84" authorId="0" shapeId="0" xr:uid="{449E7667-8E89-4C47-AC02-2433F57D1D8C}">
      <text>
        <r>
          <rPr>
            <b/>
            <sz val="9"/>
            <color indexed="81"/>
            <rFont val="Tahoma"/>
            <family val="2"/>
          </rPr>
          <t>Nathan Butler:</t>
        </r>
        <r>
          <rPr>
            <sz val="9"/>
            <color indexed="81"/>
            <rFont val="Tahoma"/>
            <family val="2"/>
          </rPr>
          <t xml:space="preserve">
6 months only (hired in June) </t>
        </r>
      </text>
    </comment>
    <comment ref="F84" authorId="0" shapeId="0" xr:uid="{8646B933-5ECD-43F2-9476-62B4B2411163}">
      <text>
        <r>
          <rPr>
            <b/>
            <sz val="9"/>
            <color indexed="81"/>
            <rFont val="Tahoma"/>
            <family val="2"/>
          </rPr>
          <t>Nathan Butler:</t>
        </r>
        <r>
          <rPr>
            <sz val="9"/>
            <color indexed="81"/>
            <rFont val="Tahoma"/>
            <family val="2"/>
          </rPr>
          <t xml:space="preserve">
Raise/COLA of 10%</t>
        </r>
      </text>
    </comment>
    <comment ref="G84" authorId="0" shapeId="0" xr:uid="{AFF0A0E5-EA53-46DA-80FF-E5B80AD7D15A}">
      <text>
        <r>
          <rPr>
            <b/>
            <sz val="9"/>
            <color indexed="81"/>
            <rFont val="Tahoma"/>
            <family val="2"/>
          </rPr>
          <t>Nathan Butler:</t>
        </r>
        <r>
          <rPr>
            <sz val="9"/>
            <color indexed="81"/>
            <rFont val="Tahoma"/>
            <family val="2"/>
          </rPr>
          <t xml:space="preserve">
5%</t>
        </r>
      </text>
    </comment>
    <comment ref="D86" authorId="0" shapeId="0" xr:uid="{1916842D-D6C4-4610-8A9F-DF495962749C}">
      <text>
        <r>
          <rPr>
            <b/>
            <sz val="9"/>
            <color indexed="81"/>
            <rFont val="Tahoma"/>
            <family val="2"/>
          </rPr>
          <t>Nathan Butler:</t>
        </r>
        <r>
          <rPr>
            <sz val="9"/>
            <color indexed="81"/>
            <rFont val="Tahoma"/>
            <family val="2"/>
          </rPr>
          <t xml:space="preserve">
Monthly avg $40,040 x 12 = $480,490
5th paramedic starts in August. She was paid $4,000/year in training, and that will increase to $6200/month. Added $2200/month for five months.
2 paramedics receive around $2200 annually (=$4400) in compensation starting in August. Added $400 per month starting in August. </t>
        </r>
      </text>
    </comment>
    <comment ref="E86" authorId="0" shapeId="0" xr:uid="{1D65F740-DA30-4B1B-AF43-4220C1E8CE38}">
      <text>
        <r>
          <rPr>
            <b/>
            <sz val="9"/>
            <color indexed="81"/>
            <rFont val="Tahoma"/>
            <family val="2"/>
          </rPr>
          <t>Nathan Butler:</t>
        </r>
        <r>
          <rPr>
            <sz val="9"/>
            <color indexed="81"/>
            <rFont val="Tahoma"/>
            <family val="2"/>
          </rPr>
          <t xml:space="preserve">
5th medic only employed from August. While in school paid reduced wages relative to medic wage</t>
        </r>
      </text>
    </comment>
    <comment ref="F86" authorId="0" shapeId="0" xr:uid="{D02D5B82-9C1F-4865-8727-F5A52E96D110}">
      <text>
        <r>
          <rPr>
            <b/>
            <sz val="9"/>
            <color indexed="81"/>
            <rFont val="Tahoma"/>
            <family val="2"/>
          </rPr>
          <t>Nathan Butler:</t>
        </r>
        <r>
          <rPr>
            <sz val="9"/>
            <color indexed="81"/>
            <rFont val="Tahoma"/>
            <family val="2"/>
          </rPr>
          <t xml:space="preserve">
August total includes all five medics ($41,100) and is baseline x 12 = $493,200. (did not use Sept since we held a 40 hour training course that month
Expecting 7% increase across the board (COLA) plus one medic gets 5% step increase and two get 3% increases (these are the lower end of the scale). We used 8% as a placeholder increase. </t>
        </r>
      </text>
    </comment>
    <comment ref="G86" authorId="0" shapeId="0" xr:uid="{56106113-9B96-4056-BC77-C3E86C6F19F4}">
      <text>
        <r>
          <rPr>
            <b/>
            <sz val="9"/>
            <color indexed="81"/>
            <rFont val="Tahoma"/>
            <charset val="1"/>
          </rPr>
          <t>Nathan Butler:</t>
        </r>
        <r>
          <rPr>
            <sz val="9"/>
            <color indexed="81"/>
            <rFont val="Tahoma"/>
            <charset val="1"/>
          </rPr>
          <t xml:space="preserve">
4% COLA (max) plus 2 employees due step increases </t>
        </r>
      </text>
    </comment>
    <comment ref="C88" authorId="0" shapeId="0" xr:uid="{30D4E07B-746F-456E-A2DA-E2B35C7F55E3}">
      <text>
        <r>
          <rPr>
            <b/>
            <sz val="9"/>
            <color indexed="81"/>
            <rFont val="Tahoma"/>
            <charset val="1"/>
          </rPr>
          <t>Nathan Butler:</t>
        </r>
        <r>
          <rPr>
            <sz val="9"/>
            <color indexed="81"/>
            <rFont val="Tahoma"/>
            <charset val="1"/>
          </rPr>
          <t xml:space="preserve">
County set up two of our staff EMTs incorrectly. We fixed it in in the 2022 numbers, but not for 2021 since that year is closed. </t>
        </r>
      </text>
    </comment>
    <comment ref="C90" authorId="0" shapeId="0" xr:uid="{17A3C13F-D3BB-4C74-BBE5-D044CEA5F176}">
      <text>
        <r>
          <rPr>
            <b/>
            <sz val="9"/>
            <color indexed="81"/>
            <rFont val="Tahoma"/>
            <family val="2"/>
          </rPr>
          <t>Nathan Butler:</t>
        </r>
        <r>
          <rPr>
            <sz val="9"/>
            <color indexed="81"/>
            <rFont val="Tahoma"/>
            <family val="2"/>
          </rPr>
          <t xml:space="preserve">
We closed out some substantial PTO liabilities in 2021 </t>
        </r>
      </text>
    </comment>
    <comment ref="F93" authorId="0" shapeId="0" xr:uid="{3BD5CBF8-D90B-4646-BF1A-03354613655A}">
      <text>
        <r>
          <rPr>
            <b/>
            <sz val="9"/>
            <color indexed="81"/>
            <rFont val="Tahoma"/>
            <family val="2"/>
          </rPr>
          <t>Nathan Butler:</t>
        </r>
        <r>
          <rPr>
            <sz val="9"/>
            <color indexed="81"/>
            <rFont val="Tahoma"/>
            <family val="2"/>
          </rPr>
          <t xml:space="preserve">
FICA is about 8% of wages </t>
        </r>
      </text>
    </comment>
    <comment ref="F94" authorId="0" shapeId="0" xr:uid="{3D46D663-3A4E-42B3-9857-61E7547416BA}">
      <text>
        <r>
          <rPr>
            <b/>
            <sz val="9"/>
            <color indexed="81"/>
            <rFont val="Tahoma"/>
            <family val="2"/>
          </rPr>
          <t>Nathan Butler:</t>
        </r>
        <r>
          <rPr>
            <sz val="9"/>
            <color indexed="81"/>
            <rFont val="Tahoma"/>
            <family val="2"/>
          </rPr>
          <t xml:space="preserve">
L&amp;I varies by industry, and seems to be about 4% of wages historically for EMS</t>
        </r>
      </text>
    </comment>
    <comment ref="F96" authorId="0" shapeId="0" xr:uid="{8C8012E6-019C-4205-80E5-2827EADD0DA6}">
      <text>
        <r>
          <rPr>
            <b/>
            <sz val="9"/>
            <color indexed="81"/>
            <rFont val="Tahoma"/>
            <family val="2"/>
          </rPr>
          <t>Nathan Butler:</t>
        </r>
        <r>
          <rPr>
            <sz val="9"/>
            <color indexed="81"/>
            <rFont val="Tahoma"/>
            <family val="2"/>
          </rPr>
          <t xml:space="preserve">
LEOFF is about 5% of full-time employees. This works out to about 4.5% of our wages historically </t>
        </r>
      </text>
    </comment>
    <comment ref="F97" authorId="0" shapeId="0" xr:uid="{CDCAFD3C-C702-4754-A5E6-9D392B64D5DD}">
      <text>
        <r>
          <rPr>
            <b/>
            <sz val="9"/>
            <color indexed="81"/>
            <rFont val="Tahoma"/>
            <charset val="1"/>
          </rPr>
          <t>Nathan Butler:</t>
        </r>
        <r>
          <rPr>
            <sz val="9"/>
            <color indexed="81"/>
            <rFont val="Tahoma"/>
            <charset val="1"/>
          </rPr>
          <t xml:space="preserve">
Sept avg x 12 (has most up to date employee costing)</t>
        </r>
      </text>
    </comment>
    <comment ref="F100" authorId="0" shapeId="0" xr:uid="{6B5967D3-299F-45FE-92FF-6D2CFCF3FA9A}">
      <text>
        <r>
          <rPr>
            <b/>
            <sz val="9"/>
            <color indexed="81"/>
            <rFont val="Tahoma"/>
            <charset val="1"/>
          </rPr>
          <t>Nathan Butler:</t>
        </r>
        <r>
          <rPr>
            <sz val="9"/>
            <color indexed="81"/>
            <rFont val="Tahoma"/>
            <charset val="1"/>
          </rPr>
          <t xml:space="preserve">
Sept rate x 12 </t>
        </r>
      </text>
    </comment>
    <comment ref="F101" authorId="0" shapeId="0" xr:uid="{B3B8F3F9-892C-41EC-B6FE-38EA9A541A46}">
      <text>
        <r>
          <rPr>
            <b/>
            <sz val="9"/>
            <color indexed="81"/>
            <rFont val="Tahoma"/>
            <family val="2"/>
          </rPr>
          <t>Nathan Butler:</t>
        </r>
        <r>
          <rPr>
            <sz val="9"/>
            <color indexed="81"/>
            <rFont val="Tahoma"/>
            <family val="2"/>
          </rPr>
          <t xml:space="preserve">
Based on 2021 ratio of wages to expenses </t>
        </r>
      </text>
    </comment>
    <comment ref="D105" authorId="0" shapeId="0" xr:uid="{A8D2F174-CA96-4237-9C7D-ACBFDF259E1F}">
      <text>
        <r>
          <rPr>
            <b/>
            <sz val="9"/>
            <color indexed="81"/>
            <rFont val="Tahoma"/>
            <family val="2"/>
          </rPr>
          <t>Nathan Butler:</t>
        </r>
        <r>
          <rPr>
            <sz val="9"/>
            <color indexed="81"/>
            <rFont val="Tahoma"/>
            <family val="2"/>
          </rPr>
          <t xml:space="preserve">
new employee in August (fee is paid once per year)</t>
        </r>
      </text>
    </comment>
    <comment ref="D106" authorId="0" shapeId="0" xr:uid="{99389E94-B50B-485B-8DA8-FB80D0B836C0}">
      <text>
        <r>
          <rPr>
            <b/>
            <sz val="9"/>
            <color indexed="81"/>
            <rFont val="Tahoma"/>
            <family val="2"/>
          </rPr>
          <t>Nathan Butler:</t>
        </r>
        <r>
          <rPr>
            <sz val="9"/>
            <color indexed="81"/>
            <rFont val="Tahoma"/>
            <family val="2"/>
          </rPr>
          <t xml:space="preserve">
We will need uniforms for still another employee. This has been an unexpectedly high category. </t>
        </r>
      </text>
    </comment>
    <comment ref="F106" authorId="0" shapeId="0" xr:uid="{EA0DD9B2-475F-4637-B634-3399FD700BE6}">
      <text>
        <r>
          <rPr>
            <b/>
            <sz val="9"/>
            <color indexed="81"/>
            <rFont val="Tahoma"/>
            <charset val="1"/>
          </rPr>
          <t>Nathan Butler:</t>
        </r>
        <r>
          <rPr>
            <sz val="9"/>
            <color indexed="81"/>
            <rFont val="Tahoma"/>
            <charset val="1"/>
          </rPr>
          <t xml:space="preserve">
High number this year, we spent a lot of money improving kit for employees, and also for the entire new EMT class</t>
        </r>
      </text>
    </comment>
    <comment ref="G106" authorId="0" shapeId="0" xr:uid="{75B3B791-2870-4B5D-A3AB-BAB7EC1E82FD}">
      <text>
        <r>
          <rPr>
            <b/>
            <sz val="9"/>
            <color indexed="81"/>
            <rFont val="Tahoma"/>
            <family val="2"/>
          </rPr>
          <t>Nathan Butler:</t>
        </r>
        <r>
          <rPr>
            <sz val="9"/>
            <color indexed="81"/>
            <rFont val="Tahoma"/>
            <family val="2"/>
          </rPr>
          <t xml:space="preserve">
new EMT class</t>
        </r>
      </text>
    </comment>
    <comment ref="D110" authorId="0" shapeId="0" xr:uid="{BE51B636-2A35-47CD-A4FE-223F51B349E7}">
      <text>
        <r>
          <rPr>
            <b/>
            <sz val="9"/>
            <color indexed="81"/>
            <rFont val="Tahoma"/>
            <family val="2"/>
          </rPr>
          <t>Nathan Butler:</t>
        </r>
        <r>
          <rPr>
            <sz val="9"/>
            <color indexed="81"/>
            <rFont val="Tahoma"/>
            <family val="2"/>
          </rPr>
          <t xml:space="preserve">
Contract w/Bishop stipulates $5000 in moving expenses </t>
        </r>
      </text>
    </comment>
    <comment ref="D114" authorId="0" shapeId="0" xr:uid="{614ED923-85AF-4552-9411-A495464D5219}">
      <text>
        <r>
          <rPr>
            <b/>
            <sz val="9"/>
            <color indexed="81"/>
            <rFont val="Tahoma"/>
            <family val="2"/>
          </rPr>
          <t>Nathan Butler:</t>
        </r>
        <r>
          <rPr>
            <sz val="9"/>
            <color indexed="81"/>
            <rFont val="Tahoma"/>
            <family val="2"/>
          </rPr>
          <t xml:space="preserve">
Inflation is high, but supplies are short - so we haven't been able to get everything we need (hence the lower number).</t>
        </r>
      </text>
    </comment>
    <comment ref="D115" authorId="0" shapeId="0" xr:uid="{14154E8F-6C1B-4F1C-AE06-BE2A98A3E278}">
      <text>
        <r>
          <rPr>
            <b/>
            <sz val="9"/>
            <color indexed="81"/>
            <rFont val="Tahoma"/>
            <family val="2"/>
          </rPr>
          <t>Nathan Butler:</t>
        </r>
        <r>
          <rPr>
            <sz val="9"/>
            <color indexed="81"/>
            <rFont val="Tahoma"/>
            <family val="2"/>
          </rPr>
          <t xml:space="preserve">
Halligan / Zoom </t>
        </r>
      </text>
    </comment>
    <comment ref="F118" authorId="0" shapeId="0" xr:uid="{6C398577-DC45-4B9E-92EA-97923AFAD5BD}">
      <text>
        <r>
          <rPr>
            <b/>
            <sz val="9"/>
            <color indexed="81"/>
            <rFont val="Tahoma"/>
            <family val="2"/>
          </rPr>
          <t>Nathan Butler:</t>
        </r>
        <r>
          <rPr>
            <sz val="9"/>
            <color indexed="81"/>
            <rFont val="Tahoma"/>
            <family val="2"/>
          </rPr>
          <t xml:space="preserve">
YTD avg x 12. Winter will be less than summer, so this gives us a high estimate (but fuel prices are volatile!)</t>
        </r>
      </text>
    </comment>
    <comment ref="D121" authorId="0" shapeId="0" xr:uid="{CD56E1A0-6C7D-4FC1-A398-3AF4B30E5CA8}">
      <text>
        <r>
          <rPr>
            <b/>
            <sz val="9"/>
            <color indexed="81"/>
            <rFont val="Tahoma"/>
            <family val="2"/>
          </rPr>
          <t>Nathan Butler:</t>
        </r>
        <r>
          <rPr>
            <sz val="9"/>
            <color indexed="81"/>
            <rFont val="Tahoma"/>
            <family val="2"/>
          </rPr>
          <t xml:space="preserve">
The annual payment on the LifePaks is $44558
New AEDs, $22,667 (covered under equipment loan) 
Includes $5000 for two Bariatrict binder lift seats (helps lift bariatric patients safely) 
Includes $6000 for Handtevy Pediatric Emergency Standards (will be put on the ambulances)</t>
        </r>
      </text>
    </comment>
    <comment ref="F121" authorId="0" shapeId="0" xr:uid="{2BBDD592-C914-4801-BF1C-48B29878FE04}">
      <text>
        <r>
          <rPr>
            <b/>
            <sz val="9"/>
            <color indexed="81"/>
            <rFont val="Tahoma"/>
            <family val="2"/>
          </rPr>
          <t>Nathan Butler:</t>
        </r>
        <r>
          <rPr>
            <sz val="9"/>
            <color indexed="81"/>
            <rFont val="Tahoma"/>
            <family val="2"/>
          </rPr>
          <t xml:space="preserve">
LifePaks, other replacements based on historic need</t>
        </r>
      </text>
    </comment>
    <comment ref="G121" authorId="0" shapeId="0" xr:uid="{D954CD00-AB60-4847-BB85-D91070A675D8}">
      <text>
        <r>
          <rPr>
            <b/>
            <sz val="9"/>
            <color indexed="81"/>
            <rFont val="Tahoma"/>
            <family val="2"/>
          </rPr>
          <t>Nathan Butler:</t>
        </r>
        <r>
          <rPr>
            <sz val="9"/>
            <color indexed="81"/>
            <rFont val="Tahoma"/>
            <family val="2"/>
          </rPr>
          <t xml:space="preserve">
last Lifepak payment! </t>
        </r>
      </text>
    </comment>
    <comment ref="D122" authorId="0" shapeId="0" xr:uid="{EE8850C1-FC00-4246-82FB-463830F2EDD1}">
      <text>
        <r>
          <rPr>
            <b/>
            <sz val="9"/>
            <color indexed="81"/>
            <rFont val="Tahoma"/>
            <family val="2"/>
          </rPr>
          <t>Nathan Butler:</t>
        </r>
        <r>
          <rPr>
            <sz val="9"/>
            <color indexed="81"/>
            <rFont val="Tahoma"/>
            <family val="2"/>
          </rPr>
          <t xml:space="preserve">
This is non-vehicle placed radios. The 2021 amount was BK Radios which have not worked well, almost all have failed in a single year. 
This meant getting Motorola handheld Radios, which are much nicer but much more money. The equipment loan will help fund this. $87,407. The county asked us to put this under a different BARS code than we had budgeted. 
We also ordered Pagers for $5752 back in March but they have not yet arrived. 
FOR VEHICLE RADIOS SEE 60.48.0002</t>
        </r>
      </text>
    </comment>
    <comment ref="E122" authorId="0" shapeId="0" xr:uid="{CEB22ADB-FCC8-46CB-89D7-2C5CF6D1611E}">
      <text>
        <r>
          <rPr>
            <b/>
            <sz val="9"/>
            <color indexed="81"/>
            <rFont val="Tahoma"/>
            <charset val="1"/>
          </rPr>
          <t>Nathan Butler:</t>
        </r>
        <r>
          <rPr>
            <sz val="9"/>
            <color indexed="81"/>
            <rFont val="Tahoma"/>
            <charset val="1"/>
          </rPr>
          <t xml:space="preserve">
Under a different BARS code at county request to 522.60.48.0002</t>
        </r>
      </text>
    </comment>
    <comment ref="F122" authorId="0" shapeId="0" xr:uid="{3D21E8E3-04C1-487E-A3F3-E656D0E1490F}">
      <text>
        <r>
          <rPr>
            <b/>
            <sz val="9"/>
            <color indexed="81"/>
            <rFont val="Tahoma"/>
            <family val="2"/>
          </rPr>
          <t>Nathan Butler:</t>
        </r>
        <r>
          <rPr>
            <sz val="9"/>
            <color indexed="81"/>
            <rFont val="Tahoma"/>
            <family val="2"/>
          </rPr>
          <t xml:space="preserve">
new toughbooks for response vehicles needed in 2023 </t>
        </r>
      </text>
    </comment>
    <comment ref="G122" authorId="0" shapeId="0" xr:uid="{A6055291-D4F9-4E5A-A726-934DF08AE889}">
      <text>
        <r>
          <rPr>
            <b/>
            <sz val="9"/>
            <color indexed="81"/>
            <rFont val="Tahoma"/>
            <family val="2"/>
          </rPr>
          <t>Nathan Butler:</t>
        </r>
        <r>
          <rPr>
            <sz val="9"/>
            <color indexed="81"/>
            <rFont val="Tahoma"/>
            <family val="2"/>
          </rPr>
          <t xml:space="preserve">
Maint. replacement as needed</t>
        </r>
      </text>
    </comment>
    <comment ref="D123" authorId="0" shapeId="0" xr:uid="{06BFE7D9-34B8-47C9-A786-143241A1E53E}">
      <text>
        <r>
          <rPr>
            <b/>
            <sz val="9"/>
            <color indexed="81"/>
            <rFont val="Tahoma"/>
            <family val="2"/>
          </rPr>
          <t>Nathan Butler:</t>
        </r>
        <r>
          <rPr>
            <sz val="9"/>
            <color indexed="81"/>
            <rFont val="Tahoma"/>
            <family val="2"/>
          </rPr>
          <t xml:space="preserve">
ESO, Butterfly (Ultrasound software), Everbridge, eDispatches. Would like to add iSpy Fire for about $1000/yr</t>
        </r>
      </text>
    </comment>
    <comment ref="F123" authorId="0" shapeId="0" xr:uid="{AAA43F9D-6C72-448D-BB5A-0D9F5F0879D2}">
      <text>
        <r>
          <rPr>
            <b/>
            <sz val="9"/>
            <color indexed="81"/>
            <rFont val="Tahoma"/>
            <charset val="1"/>
          </rPr>
          <t>Nathan Butler:</t>
        </r>
        <r>
          <rPr>
            <sz val="9"/>
            <color indexed="81"/>
            <rFont val="Tahoma"/>
            <charset val="1"/>
          </rPr>
          <t xml:space="preserve">
ESO, Aladtec, Halligan, (historic use)
Stryker Codestat Lifenet Care $3000 (allows us to do QA/QI for major codes)
</t>
        </r>
      </text>
    </comment>
    <comment ref="F127" authorId="0" shapeId="0" xr:uid="{4337E886-BB4A-441D-A495-D7F9FF018039}">
      <text>
        <r>
          <rPr>
            <b/>
            <sz val="9"/>
            <color indexed="81"/>
            <rFont val="Tahoma"/>
            <family val="2"/>
          </rPr>
          <t>Nathan Butler:</t>
        </r>
        <r>
          <rPr>
            <sz val="9"/>
            <color indexed="81"/>
            <rFont val="Tahoma"/>
            <family val="2"/>
          </rPr>
          <t xml:space="preserve">
It's time for a price increase for Dr. Corsa after 3 years at the same rate</t>
        </r>
      </text>
    </comment>
    <comment ref="F129" authorId="0" shapeId="0" xr:uid="{D4C4D75D-0C9D-40EC-BFA8-495920291D27}">
      <text>
        <r>
          <rPr>
            <b/>
            <sz val="9"/>
            <color indexed="81"/>
            <rFont val="Tahoma"/>
            <family val="2"/>
          </rPr>
          <t>Nathan Butler:</t>
        </r>
        <r>
          <rPr>
            <sz val="9"/>
            <color indexed="81"/>
            <rFont val="Tahoma"/>
            <family val="2"/>
          </rPr>
          <t xml:space="preserve">
Expect to make a few new hires</t>
        </r>
      </text>
    </comment>
    <comment ref="G129" authorId="0" shapeId="0" xr:uid="{11126DA0-F0F2-47E8-81EA-7CD04D063E02}">
      <text>
        <r>
          <rPr>
            <b/>
            <sz val="9"/>
            <color indexed="81"/>
            <rFont val="Tahoma"/>
            <family val="2"/>
          </rPr>
          <t>Nathan Butler:</t>
        </r>
        <r>
          <rPr>
            <sz val="9"/>
            <color indexed="81"/>
            <rFont val="Tahoma"/>
            <family val="2"/>
          </rPr>
          <t xml:space="preserve">
expected EMT class</t>
        </r>
      </text>
    </comment>
    <comment ref="G133" authorId="0" shapeId="0" xr:uid="{2350DB2F-9A27-46E6-AC68-219EA6A2B50B}">
      <text>
        <r>
          <rPr>
            <b/>
            <sz val="9"/>
            <color indexed="81"/>
            <rFont val="Tahoma"/>
            <family val="2"/>
          </rPr>
          <t>Nathan Butler:</t>
        </r>
        <r>
          <rPr>
            <sz val="9"/>
            <color indexed="81"/>
            <rFont val="Tahoma"/>
            <family val="2"/>
          </rPr>
          <t xml:space="preserve">
New version issued and printed every other year (ideally) </t>
        </r>
      </text>
    </comment>
    <comment ref="F134" authorId="0" shapeId="0" xr:uid="{371B551C-8C0B-416E-B936-C44CAE95B981}">
      <text>
        <r>
          <rPr>
            <b/>
            <sz val="9"/>
            <color indexed="81"/>
            <rFont val="Tahoma"/>
            <family val="2"/>
          </rPr>
          <t>Nathan Butler:</t>
        </r>
        <r>
          <rPr>
            <sz val="9"/>
            <color indexed="81"/>
            <rFont val="Tahoma"/>
            <family val="2"/>
          </rPr>
          <t xml:space="preserve">
EMS Survey, some other minor services</t>
        </r>
      </text>
    </comment>
    <comment ref="D138" authorId="0" shapeId="0" xr:uid="{726F2B32-C36D-479D-B671-F916D0A1E24C}">
      <text>
        <r>
          <rPr>
            <b/>
            <sz val="9"/>
            <color indexed="81"/>
            <rFont val="Tahoma"/>
            <family val="2"/>
          </rPr>
          <t xml:space="preserve">Nathan Butler:
</t>
        </r>
        <r>
          <rPr>
            <sz val="9"/>
            <color indexed="81"/>
            <rFont val="Tahoma"/>
            <family val="2"/>
          </rPr>
          <t>Around $1000 related for new hires. Remainder is for paramedics to do  hospital pracice (intubations/etc.)</t>
        </r>
      </text>
    </comment>
    <comment ref="D140" authorId="0" shapeId="0" xr:uid="{78C0BDD8-26EB-4C25-803B-CAEE01FC9B2C}">
      <text>
        <r>
          <rPr>
            <b/>
            <sz val="9"/>
            <color indexed="81"/>
            <rFont val="Tahoma"/>
            <family val="2"/>
          </rPr>
          <t>Nathan Butler:</t>
        </r>
        <r>
          <rPr>
            <sz val="9"/>
            <color indexed="81"/>
            <rFont val="Tahoma"/>
            <family val="2"/>
          </rPr>
          <t xml:space="preserve">
Mainly for paramedic travel to do intubations and practice </t>
        </r>
      </text>
    </comment>
    <comment ref="F140" authorId="0" shapeId="0" xr:uid="{9AD1D93B-498E-4349-B69F-2A096C5541D1}">
      <text>
        <r>
          <rPr>
            <b/>
            <sz val="9"/>
            <color indexed="81"/>
            <rFont val="Tahoma"/>
            <charset val="1"/>
          </rPr>
          <t>Nathan Butler:</t>
        </r>
        <r>
          <rPr>
            <sz val="9"/>
            <color indexed="81"/>
            <rFont val="Tahoma"/>
            <charset val="1"/>
          </rPr>
          <t xml:space="preserve">
20 Days Medic Intubations: $3500 lodging, $2,000 transportation, $1500 food. 
20 days Everett Fire or Harborview observation for new EMTs: (same as medic travel) </t>
        </r>
      </text>
    </comment>
    <comment ref="G140" authorId="0" shapeId="0" xr:uid="{C8D9532F-DCB6-46C5-9204-525A48D3EB05}">
      <text>
        <r>
          <rPr>
            <b/>
            <sz val="9"/>
            <color indexed="81"/>
            <rFont val="Tahoma"/>
            <charset val="1"/>
          </rPr>
          <t>Nathan Butler:</t>
        </r>
        <r>
          <rPr>
            <sz val="9"/>
            <color indexed="81"/>
            <rFont val="Tahoma"/>
            <charset val="1"/>
          </rPr>
          <t xml:space="preserve">
Medic intubations only </t>
        </r>
      </text>
    </comment>
    <comment ref="D145" authorId="0" shapeId="0" xr:uid="{5C7CC242-9C8C-41BB-9867-5031E5C6181E}">
      <text>
        <r>
          <rPr>
            <b/>
            <sz val="9"/>
            <color indexed="81"/>
            <rFont val="Tahoma"/>
            <family val="2"/>
          </rPr>
          <t>Nathan Butler:</t>
        </r>
        <r>
          <rPr>
            <sz val="9"/>
            <color indexed="81"/>
            <rFont val="Tahoma"/>
            <family val="2"/>
          </rPr>
          <t xml:space="preserve">
We mistakenly paid 2022 at the end of 2021</t>
        </r>
      </text>
    </comment>
    <comment ref="D147" authorId="0" shapeId="0" xr:uid="{7458BD45-338D-4AF5-A09B-E69239E9289D}">
      <text>
        <r>
          <rPr>
            <b/>
            <sz val="9"/>
            <color indexed="81"/>
            <rFont val="Tahoma"/>
            <family val="2"/>
          </rPr>
          <t>Nathan Butler:</t>
        </r>
        <r>
          <rPr>
            <sz val="9"/>
            <color indexed="81"/>
            <rFont val="Tahoma"/>
            <family val="2"/>
          </rPr>
          <t xml:space="preserve">
Small overpay from GEMT program was corrected. We also received quite a lot of revenue, see REVENUE Sheet</t>
        </r>
      </text>
    </comment>
    <comment ref="D153" authorId="0" shapeId="0" xr:uid="{7EA79C30-9F74-4D92-8948-7D27883B4B63}">
      <text>
        <r>
          <rPr>
            <b/>
            <sz val="9"/>
            <color indexed="81"/>
            <rFont val="Tahoma"/>
            <family val="2"/>
          </rPr>
          <t>Nathan Butler:</t>
        </r>
        <r>
          <rPr>
            <sz val="9"/>
            <color indexed="81"/>
            <rFont val="Tahoma"/>
            <family val="2"/>
          </rPr>
          <t xml:space="preserve">
monthly avg (without June) x 11, plus June (June was high due to teaching a wilderness EMT course)</t>
        </r>
      </text>
    </comment>
    <comment ref="F158" authorId="0" shapeId="0" xr:uid="{139B76EF-8272-433C-90BD-3A7C44D6336C}">
      <text>
        <r>
          <rPr>
            <b/>
            <sz val="9"/>
            <color indexed="81"/>
            <rFont val="Tahoma"/>
            <family val="2"/>
          </rPr>
          <t>Nathan Butler:
C</t>
        </r>
        <r>
          <rPr>
            <sz val="9"/>
            <color indexed="81"/>
            <rFont val="Tahoma"/>
            <family val="2"/>
          </rPr>
          <t>harge is 8% of wages</t>
        </r>
      </text>
    </comment>
    <comment ref="F159" authorId="0" shapeId="0" xr:uid="{E1737837-6DE6-4FE0-9F94-8018E930D0F6}">
      <text>
        <r>
          <rPr>
            <b/>
            <sz val="9"/>
            <color indexed="81"/>
            <rFont val="Tahoma"/>
            <family val="2"/>
          </rPr>
          <t>Nathan Butler:</t>
        </r>
        <r>
          <rPr>
            <sz val="9"/>
            <color indexed="81"/>
            <rFont val="Tahoma"/>
            <family val="2"/>
          </rPr>
          <t xml:space="preserve">
Historic charge is 1% of wages</t>
        </r>
      </text>
    </comment>
    <comment ref="F160" authorId="0" shapeId="0" xr:uid="{AFDEFB1B-F729-45A1-A509-9655C4C3573A}">
      <text>
        <r>
          <rPr>
            <b/>
            <sz val="9"/>
            <color indexed="81"/>
            <rFont val="Tahoma"/>
            <family val="2"/>
          </rPr>
          <t>Nathan Butler:</t>
        </r>
        <r>
          <rPr>
            <sz val="9"/>
            <color indexed="81"/>
            <rFont val="Tahoma"/>
            <family val="2"/>
          </rPr>
          <t xml:space="preserve">
cost plus 3%</t>
        </r>
      </text>
    </comment>
    <comment ref="F161" authorId="0" shapeId="0" xr:uid="{05858E91-0AD5-496D-8F9A-0CAB15B77AC7}">
      <text>
        <r>
          <rPr>
            <b/>
            <sz val="9"/>
            <color indexed="81"/>
            <rFont val="Tahoma"/>
            <family val="2"/>
          </rPr>
          <t>Nathan Butler:</t>
        </r>
        <r>
          <rPr>
            <sz val="9"/>
            <color indexed="81"/>
            <rFont val="Tahoma"/>
            <family val="2"/>
          </rPr>
          <t xml:space="preserve">
5% of wages </t>
        </r>
      </text>
    </comment>
    <comment ref="F162" authorId="0" shapeId="0" xr:uid="{6B900C66-1328-4C66-90CF-7A736A02A890}">
      <text>
        <r>
          <rPr>
            <b/>
            <sz val="9"/>
            <color indexed="81"/>
            <rFont val="Tahoma"/>
            <family val="2"/>
          </rPr>
          <t>Nathan Butler:</t>
        </r>
        <r>
          <rPr>
            <sz val="9"/>
            <color indexed="81"/>
            <rFont val="Tahoma"/>
            <family val="2"/>
          </rPr>
          <t xml:space="preserve">
3% increase </t>
        </r>
      </text>
    </comment>
    <comment ref="D171" authorId="0" shapeId="0" xr:uid="{368711A8-A8E0-429A-AD2B-EB6FD43ABE20}">
      <text>
        <r>
          <rPr>
            <b/>
            <sz val="9"/>
            <color indexed="81"/>
            <rFont val="Tahoma"/>
            <family val="2"/>
          </rPr>
          <t>Nathan Butler:</t>
        </r>
        <r>
          <rPr>
            <sz val="9"/>
            <color indexed="81"/>
            <rFont val="Tahoma"/>
            <family val="2"/>
          </rPr>
          <t xml:space="preserve">
We are teaching a lot more classes with two employees and the modest normalization of covid protocols </t>
        </r>
      </text>
    </comment>
    <comment ref="F171" authorId="0" shapeId="0" xr:uid="{548109BE-2C1D-454F-BA85-1EF0BAE9D210}">
      <text>
        <r>
          <rPr>
            <b/>
            <sz val="9"/>
            <color indexed="81"/>
            <rFont val="Tahoma"/>
            <family val="2"/>
          </rPr>
          <t>Nathan Butler:</t>
        </r>
        <r>
          <rPr>
            <sz val="9"/>
            <color indexed="81"/>
            <rFont val="Tahoma"/>
            <family val="2"/>
          </rPr>
          <t xml:space="preserve">
Outreach supplies have been coded to other BARS codes this year, didn't catch it until late in the year. </t>
        </r>
      </text>
    </comment>
    <comment ref="D177" authorId="0" shapeId="0" xr:uid="{5CF532DE-EB81-43B0-A28C-C5BB5DE10ABC}">
      <text>
        <r>
          <rPr>
            <b/>
            <sz val="9"/>
            <color indexed="81"/>
            <rFont val="Tahoma"/>
            <family val="2"/>
          </rPr>
          <t>Nathan Butler:</t>
        </r>
        <r>
          <rPr>
            <sz val="9"/>
            <color indexed="81"/>
            <rFont val="Tahoma"/>
            <family val="2"/>
          </rPr>
          <t xml:space="preserve">
This is for a contractor/non-employee instructor, which we did not use</t>
        </r>
      </text>
    </comment>
    <comment ref="F177" authorId="0" shapeId="0" xr:uid="{F9374543-1CDB-42E7-A7D6-8D5150A09818}">
      <text>
        <r>
          <rPr>
            <b/>
            <sz val="9"/>
            <color indexed="81"/>
            <rFont val="Tahoma"/>
            <family val="2"/>
          </rPr>
          <t>Nathan Butler:</t>
        </r>
        <r>
          <rPr>
            <sz val="9"/>
            <color indexed="81"/>
            <rFont val="Tahoma"/>
            <family val="2"/>
          </rPr>
          <t xml:space="preserve">
We teach this using staff hours now rather than contractors. However, one staff member will be paid OT to help (see Outreach EMT BARS Code 41.10.0003)</t>
        </r>
      </text>
    </comment>
    <comment ref="F182" authorId="0" shapeId="0" xr:uid="{C73428D1-D256-49DE-B95A-8AD8E99D5083}">
      <text>
        <r>
          <rPr>
            <b/>
            <sz val="9"/>
            <color indexed="81"/>
            <rFont val="Tahoma"/>
            <charset val="1"/>
          </rPr>
          <t>Nathan Butler:</t>
        </r>
        <r>
          <rPr>
            <sz val="9"/>
            <color indexed="81"/>
            <rFont val="Tahoma"/>
            <charset val="1"/>
          </rPr>
          <t xml:space="preserve">
HR training for new HR Specialist </t>
        </r>
      </text>
    </comment>
    <comment ref="E183" authorId="0" shapeId="0" xr:uid="{C95ED82A-F18C-46FE-8DE1-29700211E62B}">
      <text>
        <r>
          <rPr>
            <b/>
            <sz val="9"/>
            <color indexed="81"/>
            <rFont val="Tahoma"/>
            <charset val="1"/>
          </rPr>
          <t>Nathan Butler:</t>
        </r>
        <r>
          <rPr>
            <sz val="9"/>
            <color indexed="81"/>
            <rFont val="Tahoma"/>
            <charset val="1"/>
          </rPr>
          <t xml:space="preserve">
Many 2022 costs won't carry over. EMT Class cost $19,000 (in the future this will be done by our FT, exempt Assistant Chief). Certification and registry charges cost another $1000. Hiring of the Ops Chief cost around $10000.
</t>
        </r>
      </text>
    </comment>
    <comment ref="F183" authorId="0" shapeId="0" xr:uid="{39BEFB7F-750E-4EFA-ACA2-595B94763FCD}">
      <text>
        <r>
          <rPr>
            <b/>
            <sz val="9"/>
            <color indexed="81"/>
            <rFont val="Tahoma"/>
            <family val="2"/>
          </rPr>
          <t>Nathan Butler:</t>
        </r>
        <r>
          <rPr>
            <sz val="9"/>
            <color indexed="81"/>
            <rFont val="Tahoma"/>
            <family val="2"/>
          </rPr>
          <t xml:space="preserve">
See YTD note to the left RE historical expenses. 
OTEP Food should be under the traininig dinner BARS code 522.10.49.0008
This category should have: 
-- 12 months EMS Connect ($2640)
-- OTEP supplies ($1500)
-- Gym Memberships ($15,000)
-- Materials for four classes: Geriatric ($2000), Pediatrics ($1200), AMLS ($1200), optional ($2000) 
-- Certified Ambulance Documentation Specialist materials ($4200) 
-- Human lab - this once in ten years event teaches everyone human anatomy using a cadaver ($20,000)
</t>
        </r>
      </text>
    </comment>
    <comment ref="G183" authorId="0" shapeId="0" xr:uid="{2FD88DC9-61E4-4ECE-B1F5-41AF95AEB872}">
      <text>
        <r>
          <rPr>
            <b/>
            <sz val="9"/>
            <color indexed="81"/>
            <rFont val="Tahoma"/>
            <charset val="1"/>
          </rPr>
          <t>Nathan Butler:</t>
        </r>
        <r>
          <rPr>
            <sz val="9"/>
            <color indexed="81"/>
            <rFont val="Tahoma"/>
            <charset val="1"/>
          </rPr>
          <t xml:space="preserve">
As 2023, however, with most staff having received the ambulance documentation training that can be reduced </t>
        </r>
      </text>
    </comment>
    <comment ref="E186" authorId="0" shapeId="0" xr:uid="{A1CA1B8F-FE80-4258-9132-5892C3169F0C}">
      <text>
        <r>
          <rPr>
            <b/>
            <sz val="9"/>
            <color indexed="81"/>
            <rFont val="Tahoma"/>
            <family val="2"/>
          </rPr>
          <t>Nathan Butler:</t>
        </r>
        <r>
          <rPr>
            <sz val="9"/>
            <color indexed="81"/>
            <rFont val="Tahoma"/>
            <family val="2"/>
          </rPr>
          <t xml:space="preserve">
much of this was planned for the station equipment BARS code just below. It does no harm here instead. </t>
        </r>
      </text>
    </comment>
    <comment ref="E189" authorId="0" shapeId="0" xr:uid="{E3446497-E5EC-4F43-AD24-C000F29EC925}">
      <text>
        <r>
          <rPr>
            <b/>
            <sz val="9"/>
            <color indexed="81"/>
            <rFont val="Tahoma"/>
            <family val="2"/>
          </rPr>
          <t>Nathan Butler:</t>
        </r>
        <r>
          <rPr>
            <sz val="9"/>
            <color indexed="81"/>
            <rFont val="Tahoma"/>
            <family val="2"/>
          </rPr>
          <t xml:space="preserve">
see note on station supplies</t>
        </r>
      </text>
    </comment>
    <comment ref="F193" authorId="0" shapeId="0" xr:uid="{0B192B9A-6A6A-4F45-86CA-12C753E36F58}">
      <text>
        <r>
          <rPr>
            <b/>
            <sz val="9"/>
            <color indexed="81"/>
            <rFont val="Tahoma"/>
            <family val="2"/>
          </rPr>
          <t>Nathan Butler:</t>
        </r>
        <r>
          <rPr>
            <sz val="9"/>
            <color indexed="81"/>
            <rFont val="Tahoma"/>
            <family val="2"/>
          </rPr>
          <t xml:space="preserve">
County made us move this from the office equipment BARS code</t>
        </r>
      </text>
    </comment>
    <comment ref="D196" authorId="0" shapeId="0" xr:uid="{FEDED8CB-5F4F-4588-BD80-65517D9A9E6B}">
      <text>
        <r>
          <rPr>
            <b/>
            <sz val="9"/>
            <color indexed="81"/>
            <rFont val="Tahoma"/>
            <family val="2"/>
          </rPr>
          <t>Nathan Butler:</t>
        </r>
        <r>
          <rPr>
            <sz val="9"/>
            <color indexed="81"/>
            <rFont val="Tahoma"/>
            <family val="2"/>
          </rPr>
          <t xml:space="preserve">
We accidently paid the 2022 insurance at the end of 2021 </t>
        </r>
      </text>
    </comment>
    <comment ref="D203" authorId="0" shapeId="0" xr:uid="{8A508F49-FA3F-4C76-9D65-30D65D80E6E8}">
      <text>
        <r>
          <rPr>
            <b/>
            <sz val="9"/>
            <color indexed="81"/>
            <rFont val="Tahoma"/>
            <family val="2"/>
          </rPr>
          <t>Nathan Butler:</t>
        </r>
        <r>
          <rPr>
            <sz val="9"/>
            <color indexed="81"/>
            <rFont val="Tahoma"/>
            <family val="2"/>
          </rPr>
          <t xml:space="preserve">
We have had a lot of station issues this year. This kind of number can be hard to predict. 
Also, we replaced the AV equipment in the training room, which has not been working at all. (part of the equipment loan). </t>
        </r>
      </text>
    </comment>
    <comment ref="F203" authorId="0" shapeId="0" xr:uid="{9F7F900E-084F-47E5-843F-946B7E81C962}">
      <text>
        <r>
          <rPr>
            <b/>
            <sz val="9"/>
            <color indexed="81"/>
            <rFont val="Tahoma"/>
            <charset val="1"/>
          </rPr>
          <t>Nathan Butler:</t>
        </r>
        <r>
          <rPr>
            <sz val="9"/>
            <color indexed="81"/>
            <rFont val="Tahoma"/>
            <charset val="1"/>
          </rPr>
          <t xml:space="preserve">
Building painting $30,000 est; keyless entry $10,000</t>
        </r>
      </text>
    </comment>
    <comment ref="C206" authorId="0" shapeId="0" xr:uid="{2D186D24-4EE7-4E20-AF24-B3F4F0104ECF}">
      <text>
        <r>
          <rPr>
            <b/>
            <sz val="9"/>
            <color indexed="81"/>
            <rFont val="Tahoma"/>
            <family val="2"/>
          </rPr>
          <t>Nathan Butler:</t>
        </r>
        <r>
          <rPr>
            <sz val="9"/>
            <color indexed="81"/>
            <rFont val="Tahoma"/>
            <family val="2"/>
          </rPr>
          <t xml:space="preserve">
This is the line item for our fleet manager. We have two new rigs ths year to be outfitted, and summer is coming, meaning likely repairs needed… </t>
        </r>
      </text>
    </comment>
    <comment ref="D206" authorId="0" shapeId="0" xr:uid="{F6188B76-D66C-4FA6-8F59-33CD56578551}">
      <text>
        <r>
          <rPr>
            <b/>
            <sz val="9"/>
            <color indexed="81"/>
            <rFont val="Tahoma"/>
            <family val="2"/>
          </rPr>
          <t>Nathan Butler:</t>
        </r>
        <r>
          <rPr>
            <sz val="9"/>
            <color indexed="81"/>
            <rFont val="Tahoma"/>
            <family val="2"/>
          </rPr>
          <t xml:space="preserve">
County asked us to move our fleet manager's fees to a different BARS Code, "EMS Equipment Maint/Repair" under 60.48.0005
The bulk of this expense is the powerloads that we hope the EMT Association will approve paying half on. $128,342</t>
        </r>
      </text>
    </comment>
    <comment ref="F206" authorId="0" shapeId="0" xr:uid="{2E71EA6F-102F-4A86-80C2-9F3211A9333C}">
      <text>
        <r>
          <rPr>
            <b/>
            <sz val="9"/>
            <color indexed="81"/>
            <rFont val="Tahoma"/>
            <family val="2"/>
          </rPr>
          <t>Nathan Butler:</t>
        </r>
        <r>
          <rPr>
            <sz val="9"/>
            <color indexed="81"/>
            <rFont val="Tahoma"/>
            <family val="2"/>
          </rPr>
          <t xml:space="preserve">
Won't need to buy more power loads this year or next</t>
        </r>
      </text>
    </comment>
    <comment ref="D212" authorId="0" shapeId="0" xr:uid="{47D2C26B-2983-4FFF-89A1-C836DF60C5E9}">
      <text>
        <r>
          <rPr>
            <b/>
            <sz val="9"/>
            <color indexed="81"/>
            <rFont val="Tahoma"/>
            <family val="2"/>
          </rPr>
          <t>Nathan Butler:</t>
        </r>
        <r>
          <rPr>
            <sz val="9"/>
            <color indexed="81"/>
            <rFont val="Tahoma"/>
            <family val="2"/>
          </rPr>
          <t xml:space="preserve">
YTD of $34,295 is the mobile radios for the ambulances. (x3 APX 8500s and x3 APX 4500s)
We are also purchasing for the Sprint Rigs (x3). We place this order as part of the equipment loan. The price is $22,975. 
FOR HANDHELD/PAGERS SEE 522.20.35.0003</t>
        </r>
      </text>
    </comment>
    <comment ref="E212" authorId="0" shapeId="0" xr:uid="{46D4167B-EC45-45DA-8F33-802DCF06A965}">
      <text>
        <r>
          <rPr>
            <b/>
            <sz val="9"/>
            <color indexed="81"/>
            <rFont val="Tahoma"/>
            <family val="2"/>
          </rPr>
          <t>Nathan Butler:</t>
        </r>
        <r>
          <rPr>
            <sz val="9"/>
            <color indexed="81"/>
            <rFont val="Tahoma"/>
            <family val="2"/>
          </rPr>
          <t xml:space="preserve">
About 90,000 of this was budgeted for under 522.20.35.0003. It's fine here, but looks like we went way over when we didn't. </t>
        </r>
      </text>
    </comment>
    <comment ref="D215" authorId="0" shapeId="0" xr:uid="{59C76E00-37BD-4ACE-9F58-11839EC0F8E3}">
      <text>
        <r>
          <rPr>
            <b/>
            <sz val="9"/>
            <color indexed="81"/>
            <rFont val="Tahoma"/>
            <family val="2"/>
          </rPr>
          <t>Nathan Butler:</t>
        </r>
        <r>
          <rPr>
            <sz val="9"/>
            <color indexed="81"/>
            <rFont val="Tahoma"/>
            <family val="2"/>
          </rPr>
          <t xml:space="preserve">
See above under "Motor Vehicle Parts and Repairs" (522.60.35.0005). The county has asked us to start using this BARS code for fleet maintence by our fleet manager</t>
        </r>
      </text>
    </comment>
    <comment ref="C228" authorId="0" shapeId="0" xr:uid="{C9D5DC1F-C796-4D1F-AA43-7FB30D128D1E}">
      <text>
        <r>
          <rPr>
            <b/>
            <sz val="9"/>
            <color indexed="81"/>
            <rFont val="Tahoma"/>
            <family val="2"/>
          </rPr>
          <t>Nathan Butler:</t>
        </r>
        <r>
          <rPr>
            <sz val="9"/>
            <color indexed="81"/>
            <rFont val="Tahoma"/>
            <family val="2"/>
          </rPr>
          <t xml:space="preserve">
Paying off the EMS Bond occurred in May 2021, as well as 5 months of regular payments. We used the General Fund for this, leaving the reserve for vehicles. </t>
        </r>
      </text>
    </comment>
    <comment ref="F229" authorId="0" shapeId="0" xr:uid="{F36DE3C4-8D2F-4775-A589-EE1A3E9A9FED}">
      <text>
        <r>
          <rPr>
            <b/>
            <sz val="9"/>
            <color indexed="81"/>
            <rFont val="Tahoma"/>
            <charset val="1"/>
          </rPr>
          <t>Nathan Butler:</t>
        </r>
        <r>
          <rPr>
            <sz val="9"/>
            <color indexed="81"/>
            <rFont val="Tahoma"/>
            <charset val="1"/>
          </rPr>
          <t xml:space="preserve">
final amount likely less</t>
        </r>
      </text>
    </comment>
    <comment ref="F233" authorId="0" shapeId="0" xr:uid="{FA4E3882-FD17-4EEB-8B72-6EC465416C8A}">
      <text>
        <r>
          <rPr>
            <b/>
            <sz val="9"/>
            <color indexed="81"/>
            <rFont val="Tahoma"/>
            <charset val="1"/>
          </rPr>
          <t>Nathan Butler:</t>
        </r>
        <r>
          <rPr>
            <sz val="9"/>
            <color indexed="81"/>
            <rFont val="Tahoma"/>
            <charset val="1"/>
          </rPr>
          <t xml:space="preserve">
final amount likely less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F3" authorId="0" shapeId="0" xr:uid="{9F0AAC03-4F00-4AF0-ABD9-3FFAD4C9F12B}">
      <text>
        <r>
          <rPr>
            <b/>
            <sz val="9"/>
            <color indexed="81"/>
            <rFont val="Tahoma"/>
            <charset val="1"/>
          </rPr>
          <t>Nathan Butler:</t>
        </r>
        <r>
          <rPr>
            <sz val="9"/>
            <color indexed="81"/>
            <rFont val="Tahoma"/>
            <charset val="1"/>
          </rPr>
          <t xml:space="preserve">
budgeted money not spent in 2022 due to delivery delays
</t>
        </r>
      </text>
    </comment>
    <comment ref="D12" authorId="0" shapeId="0" xr:uid="{233A6D7B-94F5-4940-A53F-4E8B37FB26CF}">
      <text>
        <r>
          <rPr>
            <b/>
            <sz val="9"/>
            <color indexed="81"/>
            <rFont val="Tahoma"/>
            <family val="2"/>
          </rPr>
          <t>Nathan Butler:</t>
        </r>
        <r>
          <rPr>
            <sz val="9"/>
            <color indexed="81"/>
            <rFont val="Tahoma"/>
            <family val="2"/>
          </rPr>
          <t xml:space="preserve">
Replacement for old Ford Escape (white community paramedicine rig)</t>
        </r>
      </text>
    </comment>
    <comment ref="F12" authorId="0" shapeId="0" xr:uid="{F2D0F1F5-3983-483E-8443-6A4333B543BE}">
      <text>
        <r>
          <rPr>
            <b/>
            <sz val="9"/>
            <color indexed="81"/>
            <rFont val="Tahoma"/>
            <family val="2"/>
          </rPr>
          <t>Nathan Butler:</t>
        </r>
        <r>
          <rPr>
            <sz val="9"/>
            <color indexed="81"/>
            <rFont val="Tahoma"/>
            <family val="2"/>
          </rPr>
          <t xml:space="preserve">
One rig is from 2022 budget that was not spent due to shipping delays. 
We may not get either in 2023 despite having already ordered. Otherwise we could delay ordering one for a year or two if desired. 
</t>
        </r>
      </text>
    </comment>
    <comment ref="G12" authorId="0" shapeId="0" xr:uid="{193C675F-0B17-4DFB-959B-6D65ABA5A542}">
      <text>
        <r>
          <rPr>
            <b/>
            <sz val="9"/>
            <color indexed="81"/>
            <rFont val="Tahoma"/>
            <charset val="1"/>
          </rPr>
          <t>Nathan Butler:</t>
        </r>
        <r>
          <rPr>
            <sz val="9"/>
            <color indexed="81"/>
            <rFont val="Tahoma"/>
            <charset val="1"/>
          </rPr>
          <t xml:space="preserve">
New Ambulance </t>
        </r>
      </text>
    </comment>
  </commentList>
</comments>
</file>

<file path=xl/sharedStrings.xml><?xml version="1.0" encoding="utf-8"?>
<sst xmlns="http://schemas.openxmlformats.org/spreadsheetml/2006/main" count="552" uniqueCount="502">
  <si>
    <t>San Juan Island Fire &amp; Rescue</t>
  </si>
  <si>
    <t>Description</t>
  </si>
  <si>
    <t>Actual
CY 2017</t>
  </si>
  <si>
    <t>Actual
CY 2018</t>
  </si>
  <si>
    <t>Beginning Fund Balance</t>
  </si>
  <si>
    <t>Resources</t>
  </si>
  <si>
    <t>Interest</t>
  </si>
  <si>
    <t>Total Requirements</t>
  </si>
  <si>
    <t>Balance Check</t>
  </si>
  <si>
    <t>Beginning Capital Reserves</t>
  </si>
  <si>
    <t>Total Resources</t>
  </si>
  <si>
    <t>CY-2020 Budget Preparation Worksheets - GO Bond</t>
  </si>
  <si>
    <t>Actual
FY 2017</t>
  </si>
  <si>
    <t>Actual
FY 2018</t>
  </si>
  <si>
    <t>Budget
FY 2019</t>
  </si>
  <si>
    <t>Projected
FY 2019</t>
  </si>
  <si>
    <t>Proposed
FY 2020</t>
  </si>
  <si>
    <t>Approved
FY 2020</t>
  </si>
  <si>
    <t>Adopted
FY 2020</t>
  </si>
  <si>
    <t>Bond Summary/Overview</t>
  </si>
  <si>
    <t>Tax Revenue - Current Year</t>
  </si>
  <si>
    <t>Tax Revenue - Past Years</t>
  </si>
  <si>
    <t>Other (transfers in from GF, etc.)</t>
  </si>
  <si>
    <t>Total GOBond Revenues</t>
  </si>
  <si>
    <t>Liabilities/Payments</t>
  </si>
  <si>
    <t>Debt Payment - Principal</t>
  </si>
  <si>
    <t>Debt Payment - Interest</t>
  </si>
  <si>
    <t>Other (transfers out to GF, etc.)</t>
  </si>
  <si>
    <t>Total GOBond Liabilities</t>
  </si>
  <si>
    <t>Unappropriated Fund Balance</t>
  </si>
  <si>
    <t>Donations</t>
  </si>
  <si>
    <t>Transfers In</t>
  </si>
  <si>
    <t>Resources - General Obligation Bond Fund</t>
  </si>
  <si>
    <t>BARS Code</t>
  </si>
  <si>
    <t>Items Requests</t>
  </si>
  <si>
    <t>Justification</t>
  </si>
  <si>
    <t>CY2020
Requested
Budget</t>
  </si>
  <si>
    <t>Personnel Services - Expenditures</t>
  </si>
  <si>
    <t>Telephone</t>
  </si>
  <si>
    <t>Postage</t>
  </si>
  <si>
    <t>Office Supplies</t>
  </si>
  <si>
    <t>Dispatch services</t>
  </si>
  <si>
    <t>Elections</t>
  </si>
  <si>
    <t>Dues/Memberships</t>
  </si>
  <si>
    <t>Legal Services</t>
  </si>
  <si>
    <t>Uniforms</t>
  </si>
  <si>
    <t>Station Supplies</t>
  </si>
  <si>
    <t>Electrical</t>
  </si>
  <si>
    <t>Water</t>
  </si>
  <si>
    <t>Garbage</t>
  </si>
  <si>
    <t>Acct</t>
  </si>
  <si>
    <t>Facilities Capital Projects</t>
  </si>
  <si>
    <t>Maintenance Facility Annex</t>
  </si>
  <si>
    <t>Overcrowded operations, inadequate maintenance facilities</t>
  </si>
  <si>
    <t>Total</t>
  </si>
  <si>
    <t>Facilities Special Expenses</t>
  </si>
  <si>
    <t>6561.00.522.20.31.0001</t>
  </si>
  <si>
    <t>average trending</t>
  </si>
  <si>
    <t>6561.00.522.20.31.0002</t>
  </si>
  <si>
    <t>SCBA</t>
  </si>
  <si>
    <t xml:space="preserve">PPE </t>
  </si>
  <si>
    <t>increase replacment of worn out PPE</t>
  </si>
  <si>
    <t>6561.00.522.20.31.0003</t>
  </si>
  <si>
    <t>Firefighter Supplies</t>
  </si>
  <si>
    <t>6561.00.522.20.31.0004</t>
  </si>
  <si>
    <t>Fireline/training Food</t>
  </si>
  <si>
    <t>6561.00.522.20.31.0005</t>
  </si>
  <si>
    <t>6561.00.522.20.32.0001</t>
  </si>
  <si>
    <t>Fuel</t>
  </si>
  <si>
    <t>6561.00.522.20.35.0000</t>
  </si>
  <si>
    <t>Fire Minor Tools and Equipment</t>
  </si>
  <si>
    <t xml:space="preserve">reoccurring average </t>
  </si>
  <si>
    <t>6561.00.522.50.31.0001</t>
  </si>
  <si>
    <t>Motor Vehicle Parts</t>
  </si>
  <si>
    <t>6561.00.522.50.32.0001</t>
  </si>
  <si>
    <t>Propane</t>
  </si>
  <si>
    <t>reoccurring average trending</t>
  </si>
  <si>
    <t>6561.00.522.50.35.0001</t>
  </si>
  <si>
    <t>Small Tools</t>
  </si>
  <si>
    <t>6561.00.522.50.47.0001</t>
  </si>
  <si>
    <t>Electricity</t>
  </si>
  <si>
    <t>reoccurring and trending up</t>
  </si>
  <si>
    <t>6561.00.522.50.47.0002</t>
  </si>
  <si>
    <t>6561.00.522.50.47.0003</t>
  </si>
  <si>
    <t>6561.00.522.50.47.0004</t>
  </si>
  <si>
    <t>Alarm Systems</t>
  </si>
  <si>
    <t>6561.00.522.50.48.0001</t>
  </si>
  <si>
    <t>Mechanical Services</t>
  </si>
  <si>
    <t>6561.00.522.50.48.0002</t>
  </si>
  <si>
    <t>Fire Equipment Repairs</t>
  </si>
  <si>
    <t>reoccurring average</t>
  </si>
  <si>
    <t>6561.00.522.50.48.0003</t>
  </si>
  <si>
    <t>SCBA Repair</t>
  </si>
  <si>
    <t xml:space="preserve">PPE Repair </t>
  </si>
  <si>
    <t>maintain and repair of PPE</t>
  </si>
  <si>
    <t xml:space="preserve"> </t>
  </si>
  <si>
    <t>6561.00.522.50.48.0004</t>
  </si>
  <si>
    <t>Radio Repair</t>
  </si>
  <si>
    <t>6561.00.522.50.48.0005</t>
  </si>
  <si>
    <t>Facility Maintenance</t>
  </si>
  <si>
    <t>6561.00.594.22.64.0004</t>
  </si>
  <si>
    <t>Firefighter Equipment</t>
  </si>
  <si>
    <t>6561.00.594.22.64.0006</t>
  </si>
  <si>
    <t>Communications Equipment</t>
  </si>
  <si>
    <t>6561.00.594.22.64.0007</t>
  </si>
  <si>
    <t>Capital Equipment</t>
  </si>
  <si>
    <t>Fleet Capital Projects</t>
  </si>
  <si>
    <t>Truck and Rescue reconfiguration</t>
  </si>
  <si>
    <t>Inadequate storage systems and need for improved efficiencies/effective deployment of resources.  Outfit Quint as a truck (ventilation, search &amp; rescue, RIC, fireground support).  Outfit rescue as special ops, auxiliary, personnel support, logistical support, catch-all.  Labor is accomplished in-house.  Storage solutions predominant cost.</t>
  </si>
  <si>
    <t>$10,000 placeholder</t>
  </si>
  <si>
    <t>Fleet Special Expenses</t>
  </si>
  <si>
    <t>Operations Capital Projects</t>
  </si>
  <si>
    <t>Remodel Headquarters</t>
  </si>
  <si>
    <t>Operations Special Expenses</t>
  </si>
  <si>
    <t>Firefighter Wages</t>
  </si>
  <si>
    <t>Adjustments result in decreased budget: History of overbudgeted line, HIP and Duty Officer wage policy adjustments, omit recruit academy</t>
  </si>
  <si>
    <t>Actual
CY 2019</t>
  </si>
  <si>
    <t>Ambulance / Aid Car</t>
  </si>
  <si>
    <t>Tax Revenue - 6 yr. renewal</t>
  </si>
  <si>
    <t>Program Fees</t>
  </si>
  <si>
    <t>Ground Emergency Med Transport (GEMT)</t>
  </si>
  <si>
    <t>Fed Indirect Reimbursement NSACH</t>
  </si>
  <si>
    <t>Dept. of Health Trauma Grant (Fire)</t>
  </si>
  <si>
    <t>DNR PILT NAP / NRCA</t>
  </si>
  <si>
    <t>Misc. Revenues</t>
  </si>
  <si>
    <t xml:space="preserve">IIMC Reimbursements - PHD payroll </t>
  </si>
  <si>
    <t>Operations-career EMTs</t>
  </si>
  <si>
    <t>Operations-volunteer stipends</t>
  </si>
  <si>
    <t>Administration-PHD Superintendent</t>
  </si>
  <si>
    <t>Administration-Exec.Asst.PHD</t>
  </si>
  <si>
    <t>Outreach-Coordinator</t>
  </si>
  <si>
    <t>Outreach-Admin.Asst.</t>
  </si>
  <si>
    <t>Outreach-EMT/Instructor</t>
  </si>
  <si>
    <t>FICA - Admin</t>
  </si>
  <si>
    <t>FICA - Ops</t>
  </si>
  <si>
    <t>FICA - Outreach</t>
  </si>
  <si>
    <t>L&amp;I - Admin</t>
  </si>
  <si>
    <t>L&amp;I - Ops</t>
  </si>
  <si>
    <t>L&amp;I - Outreach</t>
  </si>
  <si>
    <t>PFML - Ops</t>
  </si>
  <si>
    <t>PFML - Outreach</t>
  </si>
  <si>
    <t>Retirement LEOFF - Admin</t>
  </si>
  <si>
    <t>Retirment PERS - Admin</t>
  </si>
  <si>
    <t>Unemployment Ins.</t>
  </si>
  <si>
    <t>Deferred Comp - Admin</t>
  </si>
  <si>
    <t>Medical Insurance - Admin</t>
  </si>
  <si>
    <t>Life Insurance - Admin</t>
  </si>
  <si>
    <t>Dental Insurance - Admin</t>
  </si>
  <si>
    <t>Health Reimbursement Acct</t>
  </si>
  <si>
    <t>Retirement LEOFF - Ops</t>
  </si>
  <si>
    <t>Deferred Comp - Ops</t>
  </si>
  <si>
    <t>Medical Insurance - Ops</t>
  </si>
  <si>
    <t>Life Insurance - Ops</t>
  </si>
  <si>
    <t>Dental Insurance - Ops</t>
  </si>
  <si>
    <t>Retirement PERS - Outreach</t>
  </si>
  <si>
    <t>Retirement LEOFF - Outreach</t>
  </si>
  <si>
    <t>Deferred Comp - Outreach</t>
  </si>
  <si>
    <t>Medical Insurance - Outreach</t>
  </si>
  <si>
    <t>Life Insurance - Outreach</t>
  </si>
  <si>
    <t>Dental Insurance - Outreach</t>
  </si>
  <si>
    <t>Mobile Cell Service</t>
  </si>
  <si>
    <t>Software</t>
  </si>
  <si>
    <t>Office Equipment</t>
  </si>
  <si>
    <t>Advertising</t>
  </si>
  <si>
    <t>Accounting services</t>
  </si>
  <si>
    <t>Data / Internet</t>
  </si>
  <si>
    <t>Meals / per diem for education / conferences</t>
  </si>
  <si>
    <t>Transportation - Mileage / airfare</t>
  </si>
  <si>
    <t>Tuition - registration fees</t>
  </si>
  <si>
    <t>Lodging</t>
  </si>
  <si>
    <t>Excess liability</t>
  </si>
  <si>
    <t>State Auditor Admin Services</t>
  </si>
  <si>
    <t>County Admin Services</t>
  </si>
  <si>
    <t>Criminal background checks</t>
  </si>
  <si>
    <t>Other Professional</t>
  </si>
  <si>
    <t>EMS transport billing services</t>
  </si>
  <si>
    <t>Laundry Services</t>
  </si>
  <si>
    <t>Medical Equipment</t>
  </si>
  <si>
    <t>Medical Supplies</t>
  </si>
  <si>
    <t>Medications / Pharmacology</t>
  </si>
  <si>
    <t>OTEP, local training, new EMT class, Wilderness module</t>
  </si>
  <si>
    <t>Marine / boat fees</t>
  </si>
  <si>
    <t>SOLO Wilderness classes</t>
  </si>
  <si>
    <t>Station supplies</t>
  </si>
  <si>
    <t>Station equipment</t>
  </si>
  <si>
    <t>Water / Sewer</t>
  </si>
  <si>
    <t>Uniform allowance - Admin</t>
  </si>
  <si>
    <t>Uniform allowance - Ops</t>
  </si>
  <si>
    <t>Employee Immunizations</t>
  </si>
  <si>
    <t>GEMT</t>
  </si>
  <si>
    <t xml:space="preserve">Administrator Severence </t>
  </si>
  <si>
    <t xml:space="preserve">Fuel and Oil </t>
  </si>
  <si>
    <t>Supervising Physician</t>
  </si>
  <si>
    <t xml:space="preserve">Station Repairs &amp; Maint </t>
  </si>
  <si>
    <t xml:space="preserve">Software - Operations </t>
  </si>
  <si>
    <t xml:space="preserve">Contract Services </t>
  </si>
  <si>
    <t xml:space="preserve">EMS Equipment Maint/Repair </t>
  </si>
  <si>
    <t>PFML Paid Family Leave - Admin</t>
  </si>
  <si>
    <t xml:space="preserve">Admin Med Flight </t>
  </si>
  <si>
    <t>Operations-officer stipends</t>
  </si>
  <si>
    <t>Employee &amp; Volunteer Accident &amp; sickness policy</t>
  </si>
  <si>
    <t>Sale of Fixed assets</t>
  </si>
  <si>
    <t>COVID Grant from US HHS</t>
  </si>
  <si>
    <t>522.10.31.0006</t>
  </si>
  <si>
    <t>522.10.31.0001</t>
  </si>
  <si>
    <t>522.10.35.0001</t>
  </si>
  <si>
    <t>522.10.41.0001</t>
  </si>
  <si>
    <t>522.10.41.0002</t>
  </si>
  <si>
    <t>522.10.41.0003</t>
  </si>
  <si>
    <t>522.10.41.0004</t>
  </si>
  <si>
    <t>522.10.41.0007</t>
  </si>
  <si>
    <t>522.10.42.0001</t>
  </si>
  <si>
    <t>522.10.42.0002</t>
  </si>
  <si>
    <t>522.10.42.0003</t>
  </si>
  <si>
    <t>522.10.42.0004</t>
  </si>
  <si>
    <t>522.10.43.0001</t>
  </si>
  <si>
    <t>522.10.43.0002</t>
  </si>
  <si>
    <t>522.10.43.0003</t>
  </si>
  <si>
    <t>522.10.46.0001</t>
  </si>
  <si>
    <t>522.10.46.0005</t>
  </si>
  <si>
    <t>522.10.49.0001</t>
  </si>
  <si>
    <t>522.10.49.0008</t>
  </si>
  <si>
    <t>522.20.31.0002</t>
  </si>
  <si>
    <t>522.20.31.0005</t>
  </si>
  <si>
    <t>522.20.31.0006</t>
  </si>
  <si>
    <t>522.20.32.0001</t>
  </si>
  <si>
    <t>522.20.35.0002</t>
  </si>
  <si>
    <t>522.20.35.0003</t>
  </si>
  <si>
    <t>522.20.35.0004</t>
  </si>
  <si>
    <t>522.20.41.0000</t>
  </si>
  <si>
    <t>522.20.41.0001</t>
  </si>
  <si>
    <t>522.20.41.0003</t>
  </si>
  <si>
    <t>522.20.41.0004</t>
  </si>
  <si>
    <t>522.20.41.0005</t>
  </si>
  <si>
    <t>522.20.41.0006</t>
  </si>
  <si>
    <t>522.20.41.0007</t>
  </si>
  <si>
    <t>522.20.41.0008</t>
  </si>
  <si>
    <t>522.20.43.0004</t>
  </si>
  <si>
    <t>522.20.43.0005</t>
  </si>
  <si>
    <t>522.20.43.0006</t>
  </si>
  <si>
    <t>522.20.46.0003</t>
  </si>
  <si>
    <t>522.20.46.0004</t>
  </si>
  <si>
    <t>522.20.46.0005</t>
  </si>
  <si>
    <t>522.20.49.0000</t>
  </si>
  <si>
    <t>522.41.31.0004</t>
  </si>
  <si>
    <t>522.41.35.0004</t>
  </si>
  <si>
    <t>522.41.41.0002</t>
  </si>
  <si>
    <t>522.45.49.0002</t>
  </si>
  <si>
    <t>522.45.49.0003</t>
  </si>
  <si>
    <t>522.50.31.0003</t>
  </si>
  <si>
    <t>522.50.35.0003</t>
  </si>
  <si>
    <t>522.50.46.0001</t>
  </si>
  <si>
    <t>522.50.47.0002</t>
  </si>
  <si>
    <t>522.50.47.0003</t>
  </si>
  <si>
    <t>522.50.47.0004</t>
  </si>
  <si>
    <t>522.50.48.0001</t>
  </si>
  <si>
    <t>522.60.35.0005</t>
  </si>
  <si>
    <t>522.60.48.0002</t>
  </si>
  <si>
    <t>522.60.48.0004</t>
  </si>
  <si>
    <t>522.60.48.0005</t>
  </si>
  <si>
    <t>522.70.41.0003</t>
  </si>
  <si>
    <t>522.10.10.0001</t>
  </si>
  <si>
    <t>522.10.10.0002</t>
  </si>
  <si>
    <t>522.10.10.0006</t>
  </si>
  <si>
    <t>522.10.10.0007</t>
  </si>
  <si>
    <t>522.10.10.0008</t>
  </si>
  <si>
    <t>522.10.20.0001</t>
  </si>
  <si>
    <t>522.10.20.0002</t>
  </si>
  <si>
    <t>522.10.20.0003</t>
  </si>
  <si>
    <t>522.10.20.0004</t>
  </si>
  <si>
    <t>522.10.20.0005</t>
  </si>
  <si>
    <t>522.10.20.0006</t>
  </si>
  <si>
    <t>522.10.20.0007</t>
  </si>
  <si>
    <t>522.10.20.0011</t>
  </si>
  <si>
    <t>522.10.20.0012</t>
  </si>
  <si>
    <t>522.10.20.0013</t>
  </si>
  <si>
    <t>522.10.20.0014</t>
  </si>
  <si>
    <t>522.20.10.0001</t>
  </si>
  <si>
    <t>522.20.10.1001</t>
  </si>
  <si>
    <t>522.20.10.1003</t>
  </si>
  <si>
    <t>522.20.10.1005</t>
  </si>
  <si>
    <t>522.20.20.0001</t>
  </si>
  <si>
    <t>522.20.20.0002</t>
  </si>
  <si>
    <t>522.20.20.0004</t>
  </si>
  <si>
    <t>522.20.20.0006</t>
  </si>
  <si>
    <t>522.20.20.0007</t>
  </si>
  <si>
    <t>522.20.20.0008</t>
  </si>
  <si>
    <t>522.20.20.0011</t>
  </si>
  <si>
    <t>522.20.20.0012</t>
  </si>
  <si>
    <t>522.20.20.0013</t>
  </si>
  <si>
    <t>522.20.20.0014</t>
  </si>
  <si>
    <t>522.20.20.0022</t>
  </si>
  <si>
    <t>522.20.20.1005</t>
  </si>
  <si>
    <t>522.41.10.0003</t>
  </si>
  <si>
    <t>522.41.10.0005</t>
  </si>
  <si>
    <t>522.41.10.0006</t>
  </si>
  <si>
    <t>522.41.20.0001</t>
  </si>
  <si>
    <t>522.41.20.0002</t>
  </si>
  <si>
    <t>522.41.20.0003</t>
  </si>
  <si>
    <t>522.41.20.0004</t>
  </si>
  <si>
    <t>522.41.20.0006</t>
  </si>
  <si>
    <t>522.41.20.0007</t>
  </si>
  <si>
    <t>522.41.20.0011</t>
  </si>
  <si>
    <t>522.41.20.0012</t>
  </si>
  <si>
    <t>522.41.20.0013</t>
  </si>
  <si>
    <t>522.41.20.0014</t>
  </si>
  <si>
    <t>Outreach Health Reimbursement Acct</t>
  </si>
  <si>
    <t>522.41.20.0022</t>
  </si>
  <si>
    <t>308.80.00.0000</t>
  </si>
  <si>
    <t>311.10.00.0000</t>
  </si>
  <si>
    <t>331.93.00.0000</t>
  </si>
  <si>
    <t>332.93.40.0000</t>
  </si>
  <si>
    <t>333.93.77.8000</t>
  </si>
  <si>
    <t>334.04.92.0526</t>
  </si>
  <si>
    <t>336.02.31.0000</t>
  </si>
  <si>
    <t>342.21.00.0000</t>
  </si>
  <si>
    <t>342.60.00.0000</t>
  </si>
  <si>
    <t>361.11.00.0000</t>
  </si>
  <si>
    <t>367.00.00.0000</t>
  </si>
  <si>
    <t>395.10.00.0000</t>
  </si>
  <si>
    <t>397.22.00.6511</t>
  </si>
  <si>
    <t>522.10.10.0009</t>
  </si>
  <si>
    <t>522.10.20.0022</t>
  </si>
  <si>
    <t>522.60.42.0001</t>
  </si>
  <si>
    <t>Beginning Cash</t>
  </si>
  <si>
    <t xml:space="preserve">337.20.00.0000 </t>
  </si>
  <si>
    <t xml:space="preserve">337.40.00.0000 </t>
  </si>
  <si>
    <t>Tax Revenue - Misc (Leasehold)</t>
  </si>
  <si>
    <t>Tax Revenue - Misc (Timber Tax)</t>
  </si>
  <si>
    <t>342.60.00.0001</t>
  </si>
  <si>
    <t>Ground Emergency Med Transport Reimb</t>
  </si>
  <si>
    <t xml:space="preserve">342.60.00.0002 </t>
  </si>
  <si>
    <t>GEMT Reimbursement</t>
  </si>
  <si>
    <t>361.40.00.0000</t>
  </si>
  <si>
    <t xml:space="preserve">362.50.00.0000 </t>
  </si>
  <si>
    <t>Rents, Leases and Concessions</t>
  </si>
  <si>
    <t>367.00.00.0001</t>
  </si>
  <si>
    <t xml:space="preserve">Contributions/Donations--Private Sources </t>
  </si>
  <si>
    <t>367.00.00.0002</t>
  </si>
  <si>
    <t>Small Grant from Private Org.</t>
  </si>
  <si>
    <t>388.10.00.0000</t>
  </si>
  <si>
    <t>Prior Period Adjustments</t>
  </si>
  <si>
    <t xml:space="preserve">391.70.00.0000 </t>
  </si>
  <si>
    <t xml:space="preserve">397.00.00.6521 </t>
  </si>
  <si>
    <t>522.10.20.0010</t>
  </si>
  <si>
    <t xml:space="preserve">Cell Phone Stipend - Admin </t>
  </si>
  <si>
    <t xml:space="preserve">522.10.20.1009 </t>
  </si>
  <si>
    <t xml:space="preserve">Cell Phone Stipend - Provider </t>
  </si>
  <si>
    <t>522.10.23.0000</t>
  </si>
  <si>
    <t>522.10.41.0149</t>
  </si>
  <si>
    <t xml:space="preserve">522.10.46.0002 </t>
  </si>
  <si>
    <t xml:space="preserve">522.10.46.0003 </t>
  </si>
  <si>
    <t xml:space="preserve">Portable Equipment Insurance </t>
  </si>
  <si>
    <t xml:space="preserve">Vehicle Insurance </t>
  </si>
  <si>
    <t xml:space="preserve">Building Insurance </t>
  </si>
  <si>
    <t xml:space="preserve">522.10.46.0004 </t>
  </si>
  <si>
    <t xml:space="preserve">522.10.49.0004 </t>
  </si>
  <si>
    <t xml:space="preserve">522.10.49.0006 </t>
  </si>
  <si>
    <t xml:space="preserve">522.10.49.0007 </t>
  </si>
  <si>
    <t xml:space="preserve">District Costs </t>
  </si>
  <si>
    <t xml:space="preserve">Refunds </t>
  </si>
  <si>
    <t xml:space="preserve">CAMPTS Accreditation </t>
  </si>
  <si>
    <t xml:space="preserve">522.10.49.0060 </t>
  </si>
  <si>
    <t xml:space="preserve">Finance Charges &amp; Late Fees </t>
  </si>
  <si>
    <t xml:space="preserve">522.10.49.0085 </t>
  </si>
  <si>
    <t xml:space="preserve">NSF Check Fees </t>
  </si>
  <si>
    <t xml:space="preserve">522.20.10.0003 </t>
  </si>
  <si>
    <t xml:space="preserve">522.20.10.0004 </t>
  </si>
  <si>
    <t xml:space="preserve">Logistics Coordinator </t>
  </si>
  <si>
    <t xml:space="preserve">522.20.10.1002 </t>
  </si>
  <si>
    <t xml:space="preserve">522.20.20.0015 </t>
  </si>
  <si>
    <t xml:space="preserve">Medical Expense Reimbursement Plan </t>
  </si>
  <si>
    <t xml:space="preserve">Cell Phone Stipend Provider </t>
  </si>
  <si>
    <t>522.20.20.1010</t>
  </si>
  <si>
    <t>Moving Allowance</t>
  </si>
  <si>
    <t>522.20.23.0000</t>
  </si>
  <si>
    <t xml:space="preserve">522.20.41.0002 </t>
  </si>
  <si>
    <t xml:space="preserve">Medical Exams </t>
  </si>
  <si>
    <t xml:space="preserve">Computer Consultant </t>
  </si>
  <si>
    <t xml:space="preserve">Mapping Services </t>
  </si>
  <si>
    <t xml:space="preserve">522.30.32.0001 </t>
  </si>
  <si>
    <t>Fuel consumed</t>
  </si>
  <si>
    <t xml:space="preserve">522.41.41.0003 </t>
  </si>
  <si>
    <t xml:space="preserve">522.41.41.0004 </t>
  </si>
  <si>
    <t xml:space="preserve">Supervising Physician-Comm Paramedicine </t>
  </si>
  <si>
    <t xml:space="preserve">Community Paramedicine ACH Grant </t>
  </si>
  <si>
    <t xml:space="preserve">522.50.45.0001 </t>
  </si>
  <si>
    <t xml:space="preserve">522.60.48.0003 </t>
  </si>
  <si>
    <t xml:space="preserve">Medical Equipment - Vehicle </t>
  </si>
  <si>
    <t xml:space="preserve">522.70.10.0001 </t>
  </si>
  <si>
    <t xml:space="preserve">EMT - Off Island Transfer </t>
  </si>
  <si>
    <t>522.70.41.0006</t>
  </si>
  <si>
    <t xml:space="preserve"> Air Transport Contract </t>
  </si>
  <si>
    <t xml:space="preserve">588.10.00.0000 </t>
  </si>
  <si>
    <t xml:space="preserve">Prior Year Adjustments </t>
  </si>
  <si>
    <t xml:space="preserve">594.22.64.0002   </t>
  </si>
  <si>
    <t>Building/Fixtures</t>
  </si>
  <si>
    <t xml:space="preserve">591.22.71.2022 </t>
  </si>
  <si>
    <t xml:space="preserve">592.22.80.0000 </t>
  </si>
  <si>
    <t xml:space="preserve">Principal GO Bonds til 2022 </t>
  </si>
  <si>
    <t xml:space="preserve">592.22.83.2022 </t>
  </si>
  <si>
    <t xml:space="preserve">Interest GO Bonds til 2022 </t>
  </si>
  <si>
    <t xml:space="preserve">592.22.89.0000 </t>
  </si>
  <si>
    <t xml:space="preserve">594.22.61.0000 </t>
  </si>
  <si>
    <t xml:space="preserve">594.22.62.0000 </t>
  </si>
  <si>
    <t xml:space="preserve">594.22.64.0001 </t>
  </si>
  <si>
    <t xml:space="preserve">594.22.64.0003 </t>
  </si>
  <si>
    <t xml:space="preserve">Statutory Interest (Tax Refund) </t>
  </si>
  <si>
    <t xml:space="preserve">Vehicle Purchases </t>
  </si>
  <si>
    <t xml:space="preserve">EMS Equipment </t>
  </si>
  <si>
    <t xml:space="preserve">Buildings and Structures </t>
  </si>
  <si>
    <t xml:space="preserve">Land and Land Improvements </t>
  </si>
  <si>
    <t xml:space="preserve">Debt Service Admin Fee </t>
  </si>
  <si>
    <t>TOTAL</t>
  </si>
  <si>
    <t xml:space="preserve">TOTAL EXPENDITURES </t>
  </si>
  <si>
    <t xml:space="preserve">Vacation / Holiday -PHD (admin) </t>
  </si>
  <si>
    <t xml:space="preserve">508.80.00.0000 </t>
  </si>
  <si>
    <t xml:space="preserve">Ending Cash </t>
  </si>
  <si>
    <t>508.80.00.0001</t>
  </si>
  <si>
    <t>508.80.00.0002</t>
  </si>
  <si>
    <t>508.80.00.0003</t>
  </si>
  <si>
    <t>Budgeted Operating Reserve</t>
  </si>
  <si>
    <t>Building Loan Payment Reserves</t>
  </si>
  <si>
    <t>Vehicle Reserves</t>
  </si>
  <si>
    <t>508.80.00.0004</t>
  </si>
  <si>
    <t>Excess Bond Principal Payment</t>
  </si>
  <si>
    <t>Operating Rentals and Leases</t>
  </si>
  <si>
    <t xml:space="preserve">Transfers-in from SJI Hosp. Dist. </t>
  </si>
  <si>
    <t>Flight Nurses</t>
  </si>
  <si>
    <t xml:space="preserve">Total: Reserve Expenditures </t>
  </si>
  <si>
    <t>508.80.00.0000</t>
  </si>
  <si>
    <t>594.22.64.0001</t>
  </si>
  <si>
    <t>EMS Equipment</t>
  </si>
  <si>
    <t>Vehicle Purchases</t>
  </si>
  <si>
    <t>594.22.64.0003</t>
  </si>
  <si>
    <t>597.22.00.6511</t>
  </si>
  <si>
    <t xml:space="preserve">Transfers to General Fund </t>
  </si>
  <si>
    <t>Administration- Chief</t>
  </si>
  <si>
    <t>Admin-Exec.Asst.EMS</t>
  </si>
  <si>
    <t xml:space="preserve">Admin Mileage </t>
  </si>
  <si>
    <t>Admin Per diem (travel)</t>
  </si>
  <si>
    <t xml:space="preserve">Admin Moving Allowance </t>
  </si>
  <si>
    <t>Ops - PTO</t>
  </si>
  <si>
    <t>Other benefits - Ops (provider med flight)</t>
  </si>
  <si>
    <t>Portable Equipment Insurance</t>
  </si>
  <si>
    <t>Vehicle Insurance</t>
  </si>
  <si>
    <t>Other benefits - Outreach (med flight)</t>
  </si>
  <si>
    <t xml:space="preserve">Public training equipment (outreach) </t>
  </si>
  <si>
    <t>Public training supplies (outreach)</t>
  </si>
  <si>
    <t>Radio equipment (vehicle)</t>
  </si>
  <si>
    <t xml:space="preserve">597.00.00.6512 </t>
  </si>
  <si>
    <t xml:space="preserve">Transfers-out </t>
  </si>
  <si>
    <t>597.00.00</t>
  </si>
  <si>
    <t xml:space="preserve">Transfers to Reserve Fund </t>
  </si>
  <si>
    <t>Total: Reserve Revenue</t>
  </si>
  <si>
    <t xml:space="preserve">Liability (general and Management) </t>
  </si>
  <si>
    <t xml:space="preserve">Station Insurance (and crime) </t>
  </si>
  <si>
    <t>522.10.20.0009</t>
  </si>
  <si>
    <t>Total Revenue without Beginning Cash</t>
  </si>
  <si>
    <t>Total expenditures before ending cash</t>
  </si>
  <si>
    <t>VITAL STATS</t>
  </si>
  <si>
    <t>total revenue before beginning cash</t>
  </si>
  <si>
    <t xml:space="preserve">total expenses before ending cash </t>
  </si>
  <si>
    <t xml:space="preserve">operating profit/loss </t>
  </si>
  <si>
    <t>Total Revenue (6511)</t>
  </si>
  <si>
    <t>Total Expenses (6511)</t>
  </si>
  <si>
    <t>369.91.00.0097</t>
  </si>
  <si>
    <t>369.91.00.0000</t>
  </si>
  <si>
    <t>369.91.00.0095</t>
  </si>
  <si>
    <t>Rrefunds of Prior Year Expenditures</t>
  </si>
  <si>
    <t>Assistant Chief / Training Officer</t>
  </si>
  <si>
    <t>2022 YTD (6/2022)</t>
  </si>
  <si>
    <t>2022 Revised</t>
  </si>
  <si>
    <t xml:space="preserve">Revenues - Account 6511 </t>
  </si>
  <si>
    <t>Resources - EMS Reserve Fund 6512</t>
  </si>
  <si>
    <t>Expenditures - EMS Reserve Fund 6512</t>
  </si>
  <si>
    <t xml:space="preserve">2021 Budget Actuals </t>
  </si>
  <si>
    <t>Motor Vehicle Parts and Repairs</t>
  </si>
  <si>
    <t>522.10.45.0000</t>
  </si>
  <si>
    <t xml:space="preserve">Operating Rentals and Leases </t>
  </si>
  <si>
    <t>2021 Actuals</t>
  </si>
  <si>
    <t xml:space="preserve">LOCAL Program Loan </t>
  </si>
  <si>
    <t>Training Dinners, Recognition, Awards</t>
  </si>
  <si>
    <t xml:space="preserve">2021 Actuals  </t>
  </si>
  <si>
    <t>Ending Cash</t>
  </si>
  <si>
    <t>Operations - paramedics</t>
  </si>
  <si>
    <t>Interest from Medical Billing Account</t>
  </si>
  <si>
    <t>391.90.00.0000</t>
  </si>
  <si>
    <t>592.61.83.2027</t>
  </si>
  <si>
    <t>2022 Local Loan Interest til 2027</t>
  </si>
  <si>
    <t>591.61.83.2027</t>
  </si>
  <si>
    <t xml:space="preserve">2022 LOCAL Loan Principal til 2027 </t>
  </si>
  <si>
    <t>522.20.10.1004</t>
  </si>
  <si>
    <t>2022 YTD (Sept 22)</t>
  </si>
  <si>
    <t>2023 Proposed</t>
  </si>
  <si>
    <t>2024 Notional</t>
  </si>
  <si>
    <t>522.20.20.0003</t>
  </si>
  <si>
    <t>Provider Retirement</t>
  </si>
  <si>
    <t>Computers / Comms equip</t>
  </si>
  <si>
    <t xml:space="preserve">2023 Proposed </t>
  </si>
  <si>
    <t>2022 YTD (9/2022)</t>
  </si>
  <si>
    <t xml:space="preserve">Repayment of DRS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</si>
</sst>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quot; &quot;&quot;$&quot;* #,##0&quot; &quot;;&quot; &quot;&quot;$&quot;* \(#,##0\);&quot; &quot;&quot;$&quot;* &quot;-&quot;??&quot; &quot;"/>
    <numFmt numFmtId="166" formatCode="&quot; &quot;#,##0&quot; &quot;;\(#,##0\)"/>
    <numFmt numFmtId="167" formatCode="&quot; &quot;&quot;$&quot;* #,##0&quot; &quot;;&quot; &quot;&quot;$&quot;* \(#,##0\);&quot; &quot;&quot;$&quot;* &quot;- &quot;"/>
  </numFmts>
  <fonts count="41" x14ac:knownFonts="1">
    <font>
      <sz val="10"/>
      <color indexed="8"/>
      <name val="Arial"/>
    </font>
    <font>
      <b/>
      <sz val="12"/>
      <color indexed="8"/>
      <name val="Arial"/>
      <family val="2"/>
    </font>
    <font>
      <sz val="11"/>
      <color indexed="8"/>
      <name val="Calibri"/>
      <family val="2"/>
    </font>
    <font>
      <i/>
      <sz val="10"/>
      <color indexed="8"/>
      <name val="Arial"/>
      <family val="2"/>
    </font>
    <font>
      <b/>
      <sz val="10"/>
      <color indexed="11"/>
      <name val="Arial"/>
      <family val="2"/>
    </font>
    <font>
      <b/>
      <sz val="10"/>
      <color indexed="12"/>
      <name val="Arial"/>
      <family val="2"/>
    </font>
    <font>
      <b/>
      <sz val="10"/>
      <color indexed="14"/>
      <name val="Arial"/>
      <family val="2"/>
    </font>
    <font>
      <b/>
      <sz val="10"/>
      <color indexed="8"/>
      <name val="Arial"/>
      <family val="2"/>
    </font>
    <font>
      <sz val="11"/>
      <color indexed="16"/>
      <name val="Calibri"/>
      <family val="2"/>
    </font>
    <font>
      <b/>
      <sz val="11"/>
      <color indexed="8"/>
      <name val="Calibri"/>
      <family val="2"/>
    </font>
    <font>
      <b/>
      <sz val="9"/>
      <color indexed="8"/>
      <name val="Arial"/>
      <family val="2"/>
    </font>
    <font>
      <b/>
      <sz val="11"/>
      <color indexed="18"/>
      <name val="Calibri"/>
      <family val="2"/>
    </font>
    <font>
      <b/>
      <sz val="9"/>
      <color indexed="11"/>
      <name val="Arial"/>
      <family val="2"/>
    </font>
    <font>
      <b/>
      <sz val="8"/>
      <color indexed="8"/>
      <name val="Arial"/>
      <family val="2"/>
    </font>
    <font>
      <sz val="8"/>
      <color indexed="8"/>
      <name val="Arial"/>
      <family val="2"/>
    </font>
    <font>
      <b/>
      <i/>
      <sz val="11"/>
      <color indexed="8"/>
      <name val="Calibri"/>
      <family val="2"/>
    </font>
    <font>
      <u/>
      <sz val="10"/>
      <color theme="10"/>
      <name val="Arial"/>
      <family val="2"/>
    </font>
    <font>
      <u/>
      <sz val="10"/>
      <color theme="11"/>
      <name val="Arial"/>
      <family val="2"/>
    </font>
    <font>
      <sz val="8"/>
      <name val="Arial"/>
      <family val="2"/>
    </font>
    <font>
      <b/>
      <sz val="11"/>
      <color indexed="11"/>
      <name val="Calibri"/>
      <family val="2"/>
    </font>
    <font>
      <b/>
      <i/>
      <sz val="11"/>
      <color rgb="FF000000"/>
      <name val="Calibri"/>
      <family val="2"/>
    </font>
    <font>
      <sz val="11"/>
      <name val="Calibri"/>
      <family val="2"/>
    </font>
    <font>
      <sz val="11"/>
      <color rgb="FFFF0000"/>
      <name val="Calibri"/>
      <family val="2"/>
    </font>
    <font>
      <b/>
      <sz val="10"/>
      <name val="Arial"/>
      <family val="2"/>
    </font>
    <font>
      <sz val="11"/>
      <color theme="1"/>
      <name val="Calibri"/>
      <family val="2"/>
    </font>
    <font>
      <sz val="10"/>
      <color indexed="8"/>
      <name val="Arial"/>
      <family val="2"/>
    </font>
    <font>
      <sz val="10"/>
      <color indexed="8"/>
      <name val="Arial"/>
      <family val="2"/>
    </font>
    <font>
      <b/>
      <i/>
      <sz val="10"/>
      <color indexed="8"/>
      <name val="Arial"/>
      <family val="2"/>
    </font>
    <font>
      <sz val="9"/>
      <color indexed="81"/>
      <name val="Tahoma"/>
      <family val="2"/>
    </font>
    <font>
      <b/>
      <sz val="9"/>
      <color indexed="81"/>
      <name val="Tahoma"/>
      <family val="2"/>
    </font>
    <font>
      <b/>
      <sz val="11"/>
      <name val="Calibri"/>
      <family val="2"/>
    </font>
    <font>
      <i/>
      <sz val="11"/>
      <color indexed="8"/>
      <name val="Calibri"/>
      <family val="2"/>
    </font>
    <font>
      <b/>
      <sz val="10"/>
      <color rgb="FF002060"/>
      <name val="Arial"/>
      <family val="2"/>
    </font>
    <font>
      <i/>
      <sz val="11"/>
      <name val="Calibri"/>
      <family val="2"/>
    </font>
    <font>
      <i/>
      <sz val="11"/>
      <color rgb="FF000000"/>
      <name val="Calibri"/>
      <family val="2"/>
    </font>
    <font>
      <b/>
      <sz val="11"/>
      <color theme="1"/>
      <name val="Calibri"/>
      <family val="2"/>
    </font>
    <font>
      <i/>
      <sz val="11"/>
      <color theme="1"/>
      <name val="Calibri"/>
      <family val="2"/>
    </font>
    <font>
      <sz val="9"/>
      <color indexed="81"/>
      <name val="Tahoma"/>
      <charset val="1"/>
    </font>
    <font>
      <b/>
      <sz val="9"/>
      <color indexed="81"/>
      <name val="Tahoma"/>
      <charset val="1"/>
    </font>
    <font>
      <b/>
      <sz val="11"/>
      <color rgb="FFC00000"/>
      <name val="Calibri"/>
      <family val="2"/>
    </font>
    <font>
      <sz val="10"/>
      <name val="Arial"/>
      <family val="2"/>
    </font>
  </fonts>
  <fills count="12">
    <fill>
      <patternFill patternType="none"/>
    </fill>
    <fill>
      <patternFill patternType="gray125"/>
    </fill>
    <fill>
      <patternFill patternType="solid">
        <fgColor indexed="9"/>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3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ck">
        <color indexed="11"/>
      </bottom>
      <diagonal/>
    </border>
    <border>
      <left style="thin">
        <color indexed="10"/>
      </left>
      <right style="thin">
        <color indexed="10"/>
      </right>
      <top style="thin">
        <color indexed="10"/>
      </top>
      <bottom style="thick">
        <color indexed="12"/>
      </bottom>
      <diagonal/>
    </border>
    <border>
      <left style="thin">
        <color indexed="10"/>
      </left>
      <right style="thin">
        <color indexed="10"/>
      </right>
      <top style="thick">
        <color indexed="11"/>
      </top>
      <bottom style="thin">
        <color indexed="11"/>
      </bottom>
      <diagonal/>
    </border>
    <border>
      <left style="thin">
        <color indexed="10"/>
      </left>
      <right style="thin">
        <color indexed="10"/>
      </right>
      <top style="thick">
        <color indexed="12"/>
      </top>
      <bottom style="thin">
        <color indexed="12"/>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diagonal/>
    </border>
    <border>
      <left style="thin">
        <color indexed="10"/>
      </left>
      <right/>
      <top/>
      <bottom/>
      <diagonal/>
    </border>
    <border>
      <left/>
      <right/>
      <top/>
      <bottom/>
      <diagonal/>
    </border>
    <border>
      <left/>
      <right/>
      <top style="thin">
        <color indexed="8"/>
      </top>
      <bottom style="thin">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style="thick">
        <color indexed="8"/>
      </top>
      <bottom style="medium">
        <color indexed="8"/>
      </bottom>
      <diagonal/>
    </border>
    <border>
      <left style="thin">
        <color indexed="10"/>
      </left>
      <right/>
      <top style="thick">
        <color indexed="8"/>
      </top>
      <bottom style="medium">
        <color indexed="8"/>
      </bottom>
      <diagonal/>
    </border>
    <border>
      <left/>
      <right/>
      <top style="thick">
        <color indexed="8"/>
      </top>
      <bottom style="medium">
        <color indexed="8"/>
      </bottom>
      <diagonal/>
    </border>
    <border>
      <left style="thin">
        <color indexed="10"/>
      </left>
      <right/>
      <top style="medium">
        <color indexed="8"/>
      </top>
      <bottom/>
      <diagonal/>
    </border>
    <border>
      <left/>
      <right/>
      <top style="medium">
        <color indexed="8"/>
      </top>
      <bottom/>
      <diagonal/>
    </border>
    <border>
      <left style="thin">
        <color indexed="10"/>
      </left>
      <right style="thin">
        <color indexed="10"/>
      </right>
      <top style="thin">
        <color indexed="10"/>
      </top>
      <bottom style="thin">
        <color auto="1"/>
      </bottom>
      <diagonal/>
    </border>
    <border>
      <left style="thin">
        <color indexed="10"/>
      </left>
      <right style="thin">
        <color indexed="10"/>
      </right>
      <top style="thin">
        <color auto="1"/>
      </top>
      <bottom style="thin">
        <color indexed="10"/>
      </bottom>
      <diagonal/>
    </border>
    <border>
      <left style="thin">
        <color indexed="10"/>
      </left>
      <right style="thin">
        <color auto="1"/>
      </right>
      <top style="thin">
        <color auto="1"/>
      </top>
      <bottom style="thin">
        <color indexed="10"/>
      </bottom>
      <diagonal/>
    </border>
    <border>
      <left style="thin">
        <color indexed="10"/>
      </left>
      <right style="thin">
        <color auto="1"/>
      </right>
      <top style="thin">
        <color indexed="10"/>
      </top>
      <bottom style="thin">
        <color auto="1"/>
      </bottom>
      <diagonal/>
    </border>
    <border>
      <left style="thin">
        <color indexed="10"/>
      </left>
      <right style="thin">
        <color indexed="10"/>
      </right>
      <top/>
      <bottom style="thin">
        <color auto="1"/>
      </bottom>
      <diagonal/>
    </border>
    <border>
      <left style="thin">
        <color indexed="10"/>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18">
    <xf numFmtId="0" fontId="0" fillId="0" borderId="0" applyNumberFormat="0" applyFill="0" applyBorder="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5" fillId="0" borderId="13" applyNumberFormat="0" applyFill="0" applyBorder="0" applyProtection="0"/>
    <xf numFmtId="0" fontId="25" fillId="0" borderId="13" applyNumberFormat="0" applyFill="0" applyBorder="0" applyProtection="0"/>
    <xf numFmtId="0" fontId="26" fillId="0" borderId="13">
      <alignment vertical="top"/>
    </xf>
  </cellStyleXfs>
  <cellXfs count="218">
    <xf numFmtId="0" fontId="0" fillId="0" borderId="0" xfId="0"/>
    <xf numFmtId="49" fontId="1" fillId="2" borderId="1" xfId="0" applyNumberFormat="1" applyFont="1" applyFill="1" applyBorder="1"/>
    <xf numFmtId="0" fontId="0" fillId="2" borderId="1" xfId="0" applyFill="1" applyBorder="1"/>
    <xf numFmtId="49" fontId="2" fillId="2" borderId="1" xfId="0" applyNumberFormat="1" applyFont="1" applyFill="1" applyBorder="1"/>
    <xf numFmtId="0" fontId="3" fillId="2" borderId="2" xfId="0" applyNumberFormat="1" applyFont="1" applyFill="1" applyBorder="1"/>
    <xf numFmtId="0" fontId="0" fillId="2" borderId="2" xfId="0" applyFill="1" applyBorder="1"/>
    <xf numFmtId="0" fontId="0" fillId="2" borderId="3" xfId="0" applyFill="1" applyBorder="1"/>
    <xf numFmtId="0" fontId="4" fillId="2" borderId="4"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4" xfId="0" applyNumberFormat="1" applyFont="1" applyFill="1" applyBorder="1" applyAlignment="1">
      <alignment horizontal="center" wrapText="1"/>
    </xf>
    <xf numFmtId="49" fontId="5" fillId="2" borderId="5" xfId="0" applyNumberFormat="1" applyFont="1" applyFill="1" applyBorder="1" applyAlignment="1">
      <alignment horizontal="center" wrapText="1"/>
    </xf>
    <xf numFmtId="164" fontId="2" fillId="2" borderId="1" xfId="0" applyNumberFormat="1" applyFont="1" applyFill="1" applyBorder="1"/>
    <xf numFmtId="0" fontId="0" fillId="2" borderId="8" xfId="0" applyFill="1" applyBorder="1"/>
    <xf numFmtId="164" fontId="2" fillId="2" borderId="8" xfId="0" applyNumberFormat="1" applyFont="1" applyFill="1" applyBorder="1"/>
    <xf numFmtId="49" fontId="6" fillId="2" borderId="1" xfId="0" applyNumberFormat="1" applyFont="1" applyFill="1" applyBorder="1"/>
    <xf numFmtId="0" fontId="0" fillId="2" borderId="10" xfId="0" applyFill="1" applyBorder="1"/>
    <xf numFmtId="165" fontId="2" fillId="2" borderId="1" xfId="0" applyNumberFormat="1" applyFont="1" applyFill="1" applyBorder="1"/>
    <xf numFmtId="0" fontId="0" fillId="2" borderId="11" xfId="0" applyFill="1" applyBorder="1"/>
    <xf numFmtId="49" fontId="2" fillId="2" borderId="11" xfId="0" applyNumberFormat="1" applyFont="1" applyFill="1" applyBorder="1"/>
    <xf numFmtId="165" fontId="2" fillId="2" borderId="8" xfId="0" applyNumberFormat="1" applyFont="1" applyFill="1" applyBorder="1"/>
    <xf numFmtId="0" fontId="2" fillId="3" borderId="12" xfId="0" applyNumberFormat="1" applyFont="1" applyFill="1" applyBorder="1"/>
    <xf numFmtId="49" fontId="7" fillId="3" borderId="13" xfId="0" applyNumberFormat="1" applyFont="1" applyFill="1" applyBorder="1"/>
    <xf numFmtId="165" fontId="7" fillId="3" borderId="14" xfId="0" applyNumberFormat="1" applyFont="1" applyFill="1" applyBorder="1"/>
    <xf numFmtId="0" fontId="0" fillId="2" borderId="15" xfId="0" applyFill="1" applyBorder="1"/>
    <xf numFmtId="0" fontId="6" fillId="2" borderId="1" xfId="0" applyNumberFormat="1" applyFont="1" applyFill="1" applyBorder="1"/>
    <xf numFmtId="0" fontId="0" fillId="2" borderId="9" xfId="0" applyFill="1" applyBorder="1"/>
    <xf numFmtId="164" fontId="2" fillId="2" borderId="9" xfId="0" applyNumberFormat="1" applyFont="1" applyFill="1" applyBorder="1"/>
    <xf numFmtId="165" fontId="7" fillId="4" borderId="14" xfId="0" applyNumberFormat="1" applyFont="1" applyFill="1" applyBorder="1"/>
    <xf numFmtId="0" fontId="3" fillId="2" borderId="1" xfId="0" applyNumberFormat="1" applyFont="1" applyFill="1" applyBorder="1"/>
    <xf numFmtId="49" fontId="9" fillId="3" borderId="13" xfId="0" applyNumberFormat="1" applyFont="1" applyFill="1" applyBorder="1"/>
    <xf numFmtId="165" fontId="9" fillId="3" borderId="14" xfId="0" applyNumberFormat="1" applyFont="1" applyFill="1" applyBorder="1"/>
    <xf numFmtId="166" fontId="2" fillId="2" borderId="10" xfId="0" applyNumberFormat="1" applyFont="1" applyFill="1" applyBorder="1"/>
    <xf numFmtId="166" fontId="2" fillId="2" borderId="1" xfId="0" applyNumberFormat="1" applyFont="1" applyFill="1" applyBorder="1"/>
    <xf numFmtId="49" fontId="7" fillId="4" borderId="12" xfId="0" applyNumberFormat="1" applyFont="1" applyFill="1" applyBorder="1"/>
    <xf numFmtId="0" fontId="2" fillId="4" borderId="13" xfId="0" applyNumberFormat="1" applyFont="1" applyFill="1" applyBorder="1"/>
    <xf numFmtId="0" fontId="0" fillId="0" borderId="0" xfId="0" applyNumberFormat="1"/>
    <xf numFmtId="0" fontId="4" fillId="2" borderId="6" xfId="0" applyNumberFormat="1" applyFont="1" applyFill="1" applyBorder="1" applyAlignment="1">
      <alignment horizontal="center"/>
    </xf>
    <xf numFmtId="164" fontId="4" fillId="2" borderId="6" xfId="0" applyNumberFormat="1" applyFont="1" applyFill="1" applyBorder="1" applyAlignment="1">
      <alignment horizontal="center" wrapText="1"/>
    </xf>
    <xf numFmtId="164" fontId="4" fillId="2" borderId="7" xfId="0" applyNumberFormat="1" applyFont="1" applyFill="1" applyBorder="1" applyAlignment="1">
      <alignment horizontal="center" wrapText="1"/>
    </xf>
    <xf numFmtId="165" fontId="0" fillId="2" borderId="9" xfId="0" applyNumberFormat="1" applyFill="1" applyBorder="1"/>
    <xf numFmtId="166" fontId="8" fillId="2" borderId="1" xfId="0" applyNumberFormat="1" applyFont="1" applyFill="1" applyBorder="1"/>
    <xf numFmtId="0" fontId="2" fillId="2" borderId="1" xfId="0" applyNumberFormat="1" applyFont="1" applyFill="1" applyBorder="1"/>
    <xf numFmtId="165" fontId="9" fillId="2" borderId="9" xfId="0" applyNumberFormat="1" applyFont="1" applyFill="1" applyBorder="1"/>
    <xf numFmtId="166" fontId="2" fillId="2" borderId="9" xfId="0" applyNumberFormat="1" applyFont="1" applyFill="1" applyBorder="1"/>
    <xf numFmtId="165" fontId="0" fillId="2" borderId="9" xfId="0" applyNumberFormat="1" applyFill="1" applyBorder="1" applyAlignment="1">
      <alignment horizontal="left"/>
    </xf>
    <xf numFmtId="167" fontId="2" fillId="3" borderId="14" xfId="0" applyNumberFormat="1" applyFont="1" applyFill="1" applyBorder="1"/>
    <xf numFmtId="0" fontId="2" fillId="3" borderId="16" xfId="0" applyNumberFormat="1" applyFont="1" applyFill="1" applyBorder="1"/>
    <xf numFmtId="49" fontId="10" fillId="2" borderId="18" xfId="0" applyNumberFormat="1" applyFont="1" applyFill="1" applyBorder="1" applyAlignment="1">
      <alignment horizontal="center" wrapText="1"/>
    </xf>
    <xf numFmtId="49" fontId="11" fillId="2" borderId="19" xfId="0" applyNumberFormat="1" applyFont="1" applyFill="1" applyBorder="1" applyAlignment="1">
      <alignment horizontal="center" wrapText="1"/>
    </xf>
    <xf numFmtId="49" fontId="12" fillId="5" borderId="20" xfId="0" applyNumberFormat="1" applyFont="1" applyFill="1" applyBorder="1" applyAlignment="1">
      <alignment horizontal="center" wrapText="1"/>
    </xf>
    <xf numFmtId="0" fontId="14" fillId="6" borderId="22" xfId="0" applyNumberFormat="1" applyFont="1" applyFill="1" applyBorder="1" applyAlignment="1">
      <alignment wrapText="1"/>
    </xf>
    <xf numFmtId="0" fontId="2" fillId="6" borderId="22" xfId="0" applyNumberFormat="1" applyFont="1" applyFill="1" applyBorder="1" applyAlignment="1">
      <alignment wrapText="1"/>
    </xf>
    <xf numFmtId="166" fontId="13" fillId="6" borderId="22" xfId="0" applyNumberFormat="1" applyFont="1" applyFill="1" applyBorder="1"/>
    <xf numFmtId="49" fontId="2" fillId="2" borderId="1" xfId="0" applyNumberFormat="1" applyFont="1" applyFill="1" applyBorder="1" applyAlignment="1">
      <alignment wrapText="1"/>
    </xf>
    <xf numFmtId="0" fontId="2" fillId="2" borderId="1" xfId="0" applyNumberFormat="1" applyFont="1" applyFill="1" applyBorder="1" applyAlignment="1">
      <alignment wrapText="1"/>
    </xf>
    <xf numFmtId="0" fontId="14" fillId="6" borderId="21" xfId="0" applyNumberFormat="1" applyFont="1" applyFill="1" applyBorder="1"/>
    <xf numFmtId="49" fontId="7" fillId="2" borderId="15" xfId="0" applyNumberFormat="1" applyFont="1" applyFill="1" applyBorder="1"/>
    <xf numFmtId="0" fontId="0" fillId="2" borderId="15" xfId="0" applyFill="1" applyBorder="1" applyAlignment="1">
      <alignment wrapText="1"/>
    </xf>
    <xf numFmtId="49" fontId="9" fillId="2" borderId="1" xfId="0" applyNumberFormat="1" applyFont="1" applyFill="1" applyBorder="1" applyAlignment="1">
      <alignment horizontal="right" wrapText="1"/>
    </xf>
    <xf numFmtId="49" fontId="15" fillId="2" borderId="1" xfId="0" applyNumberFormat="1" applyFont="1" applyFill="1" applyBorder="1"/>
    <xf numFmtId="165" fontId="2" fillId="2" borderId="23" xfId="0" applyNumberFormat="1" applyFont="1" applyFill="1" applyBorder="1"/>
    <xf numFmtId="165" fontId="2" fillId="2" borderId="24" xfId="0" applyNumberFormat="1" applyFont="1" applyFill="1" applyBorder="1"/>
    <xf numFmtId="165" fontId="2" fillId="2" borderId="25" xfId="0" applyNumberFormat="1" applyFont="1" applyFill="1" applyBorder="1"/>
    <xf numFmtId="165" fontId="2" fillId="2" borderId="26" xfId="0" applyNumberFormat="1" applyFont="1" applyFill="1" applyBorder="1"/>
    <xf numFmtId="165" fontId="2" fillId="2" borderId="27" xfId="0" applyNumberFormat="1" applyFont="1" applyFill="1" applyBorder="1"/>
    <xf numFmtId="165" fontId="2" fillId="2" borderId="28" xfId="0" applyNumberFormat="1" applyFont="1" applyFill="1" applyBorder="1"/>
    <xf numFmtId="3" fontId="2" fillId="0" borderId="0" xfId="0" applyNumberFormat="1" applyFont="1"/>
    <xf numFmtId="49" fontId="9" fillId="2" borderId="18" xfId="0" applyNumberFormat="1" applyFont="1" applyFill="1" applyBorder="1" applyAlignment="1">
      <alignment horizontal="center" wrapText="1"/>
    </xf>
    <xf numFmtId="49" fontId="19" fillId="5" borderId="20" xfId="0" applyNumberFormat="1" applyFont="1" applyFill="1" applyBorder="1" applyAlignment="1">
      <alignment horizontal="center" wrapText="1"/>
    </xf>
    <xf numFmtId="0" fontId="2" fillId="0" borderId="0" xfId="0" applyNumberFormat="1" applyFont="1"/>
    <xf numFmtId="0" fontId="2" fillId="0" borderId="0" xfId="0" applyFont="1"/>
    <xf numFmtId="0" fontId="2" fillId="6" borderId="21" xfId="0" applyNumberFormat="1" applyFont="1" applyFill="1" applyBorder="1"/>
    <xf numFmtId="166" fontId="9" fillId="6" borderId="22" xfId="0" applyNumberFormat="1" applyFont="1" applyFill="1" applyBorder="1"/>
    <xf numFmtId="49" fontId="9" fillId="2" borderId="15" xfId="0" applyNumberFormat="1" applyFont="1" applyFill="1" applyBorder="1"/>
    <xf numFmtId="0" fontId="2" fillId="2" borderId="15" xfId="0" applyFont="1" applyFill="1" applyBorder="1"/>
    <xf numFmtId="0" fontId="2" fillId="2" borderId="1" xfId="0" applyFont="1" applyFill="1" applyBorder="1"/>
    <xf numFmtId="0" fontId="15" fillId="2" borderId="1" xfId="0" applyFont="1" applyFill="1" applyBorder="1"/>
    <xf numFmtId="0" fontId="15" fillId="0" borderId="0" xfId="0" applyNumberFormat="1" applyFont="1"/>
    <xf numFmtId="0" fontId="20" fillId="0" borderId="0" xfId="0" applyNumberFormat="1" applyFont="1"/>
    <xf numFmtId="0" fontId="2" fillId="2" borderId="15" xfId="0" applyFont="1" applyFill="1" applyBorder="1" applyAlignment="1">
      <alignment horizontal="left" wrapText="1"/>
    </xf>
    <xf numFmtId="0" fontId="2" fillId="0" borderId="0" xfId="0" applyNumberFormat="1" applyFont="1" applyAlignment="1">
      <alignment vertical="top"/>
    </xf>
    <xf numFmtId="0" fontId="2" fillId="0" borderId="0" xfId="0" applyFont="1" applyAlignment="1">
      <alignment vertical="top"/>
    </xf>
    <xf numFmtId="0" fontId="0" fillId="2" borderId="29" xfId="0" applyFill="1" applyBorder="1"/>
    <xf numFmtId="49" fontId="21" fillId="2" borderId="29" xfId="0" applyNumberFormat="1" applyFont="1" applyFill="1" applyBorder="1"/>
    <xf numFmtId="165" fontId="0" fillId="2" borderId="29" xfId="0" applyNumberFormat="1" applyFill="1" applyBorder="1" applyAlignment="1">
      <alignment horizontal="left"/>
    </xf>
    <xf numFmtId="0" fontId="25" fillId="2" borderId="29" xfId="0" applyFont="1" applyFill="1" applyBorder="1"/>
    <xf numFmtId="0" fontId="0" fillId="0" borderId="29" xfId="0" applyNumberFormat="1" applyBorder="1"/>
    <xf numFmtId="0" fontId="0" fillId="0" borderId="29" xfId="0" applyFill="1" applyBorder="1" applyAlignment="1">
      <alignment horizontal="left"/>
    </xf>
    <xf numFmtId="0" fontId="2" fillId="2" borderId="29" xfId="0" applyFont="1" applyFill="1" applyBorder="1"/>
    <xf numFmtId="0" fontId="2" fillId="2" borderId="29" xfId="0" applyFont="1" applyFill="1" applyBorder="1" applyAlignment="1">
      <alignment horizontal="left"/>
    </xf>
    <xf numFmtId="165" fontId="3" fillId="0" borderId="29" xfId="0" applyNumberFormat="1" applyFont="1" applyFill="1" applyBorder="1"/>
    <xf numFmtId="165" fontId="0" fillId="0" borderId="29" xfId="0" applyNumberFormat="1" applyFill="1" applyBorder="1" applyAlignment="1">
      <alignment horizontal="left"/>
    </xf>
    <xf numFmtId="0" fontId="0" fillId="2" borderId="29" xfId="0" applyFill="1" applyBorder="1" applyAlignment="1">
      <alignment horizontal="left"/>
    </xf>
    <xf numFmtId="0" fontId="26" fillId="2" borderId="29" xfId="0" applyFont="1" applyFill="1" applyBorder="1" applyAlignment="1">
      <alignment horizontal="left"/>
    </xf>
    <xf numFmtId="0" fontId="25" fillId="2" borderId="29" xfId="0" applyFont="1" applyFill="1" applyBorder="1" applyAlignment="1">
      <alignment horizontal="left"/>
    </xf>
    <xf numFmtId="0" fontId="25" fillId="0" borderId="29" xfId="0" applyFont="1" applyFill="1" applyBorder="1" applyAlignment="1">
      <alignment horizontal="left"/>
    </xf>
    <xf numFmtId="49" fontId="22" fillId="2" borderId="29" xfId="0" applyNumberFormat="1" applyFont="1" applyFill="1" applyBorder="1"/>
    <xf numFmtId="0" fontId="2" fillId="0" borderId="29" xfId="0" applyNumberFormat="1" applyFont="1" applyBorder="1"/>
    <xf numFmtId="0" fontId="21" fillId="2" borderId="29" xfId="0" applyFont="1" applyFill="1" applyBorder="1"/>
    <xf numFmtId="49" fontId="24" fillId="2" borderId="29" xfId="0" applyNumberFormat="1" applyFont="1" applyFill="1" applyBorder="1"/>
    <xf numFmtId="49" fontId="2" fillId="2" borderId="29" xfId="0" applyNumberFormat="1" applyFont="1" applyFill="1" applyBorder="1" applyAlignment="1">
      <alignment wrapText="1"/>
    </xf>
    <xf numFmtId="49" fontId="24" fillId="0" borderId="29" xfId="0" applyNumberFormat="1" applyFont="1" applyFill="1" applyBorder="1"/>
    <xf numFmtId="49" fontId="24" fillId="2" borderId="29" xfId="0" applyNumberFormat="1" applyFont="1" applyFill="1" applyBorder="1" applyAlignment="1">
      <alignment vertical="top"/>
    </xf>
    <xf numFmtId="49" fontId="2" fillId="2" borderId="29" xfId="0" applyNumberFormat="1" applyFont="1" applyFill="1" applyBorder="1" applyAlignment="1">
      <alignment vertical="top"/>
    </xf>
    <xf numFmtId="49" fontId="24" fillId="2" borderId="29" xfId="0" applyNumberFormat="1" applyFont="1" applyFill="1" applyBorder="1" applyAlignment="1">
      <alignment horizontal="left" vertical="top"/>
    </xf>
    <xf numFmtId="49" fontId="24" fillId="0" borderId="29" xfId="0" applyNumberFormat="1" applyFont="1" applyFill="1" applyBorder="1" applyAlignment="1">
      <alignment horizontal="left" vertical="top"/>
    </xf>
    <xf numFmtId="49" fontId="21" fillId="2" borderId="29" xfId="0" applyNumberFormat="1" applyFont="1" applyFill="1" applyBorder="1" applyAlignment="1">
      <alignment vertical="top"/>
    </xf>
    <xf numFmtId="49" fontId="2" fillId="2" borderId="29" xfId="0" applyNumberFormat="1" applyFont="1" applyFill="1" applyBorder="1"/>
    <xf numFmtId="49" fontId="24" fillId="0" borderId="29" xfId="0" applyNumberFormat="1" applyFont="1" applyFill="1" applyBorder="1" applyAlignment="1">
      <alignment horizontal="left"/>
    </xf>
    <xf numFmtId="49" fontId="24" fillId="2" borderId="29" xfId="0" applyNumberFormat="1" applyFont="1" applyFill="1" applyBorder="1" applyAlignment="1">
      <alignment horizontal="left" wrapText="1"/>
    </xf>
    <xf numFmtId="49" fontId="24" fillId="2" borderId="29" xfId="0" applyNumberFormat="1" applyFont="1" applyFill="1" applyBorder="1" applyAlignment="1">
      <alignment horizontal="left"/>
    </xf>
    <xf numFmtId="49" fontId="2" fillId="0" borderId="29" xfId="0" applyNumberFormat="1" applyFont="1" applyFill="1" applyBorder="1" applyAlignment="1">
      <alignment vertical="top"/>
    </xf>
    <xf numFmtId="0" fontId="2" fillId="2" borderId="29" xfId="0" applyFont="1" applyFill="1" applyBorder="1" applyAlignment="1">
      <alignment vertical="top"/>
    </xf>
    <xf numFmtId="0" fontId="2" fillId="0" borderId="29" xfId="0" applyFont="1" applyFill="1" applyBorder="1"/>
    <xf numFmtId="49" fontId="24" fillId="0" borderId="29" xfId="0" applyNumberFormat="1" applyFont="1" applyFill="1" applyBorder="1" applyAlignment="1">
      <alignment vertical="top"/>
    </xf>
    <xf numFmtId="49" fontId="24" fillId="2" borderId="29" xfId="0" applyNumberFormat="1" applyFont="1" applyFill="1" applyBorder="1" applyAlignment="1">
      <alignment horizontal="left" vertical="top" wrapText="1"/>
    </xf>
    <xf numFmtId="49" fontId="24" fillId="2" borderId="29" xfId="0" applyNumberFormat="1" applyFont="1" applyFill="1" applyBorder="1" applyAlignment="1">
      <alignment vertical="top" wrapText="1"/>
    </xf>
    <xf numFmtId="49" fontId="2" fillId="0" borderId="29" xfId="0" applyNumberFormat="1" applyFont="1" applyFill="1" applyBorder="1"/>
    <xf numFmtId="0" fontId="2" fillId="0" borderId="29" xfId="0" applyNumberFormat="1" applyFont="1" applyFill="1" applyBorder="1"/>
    <xf numFmtId="3" fontId="2" fillId="0" borderId="29" xfId="0" applyNumberFormat="1" applyFont="1" applyFill="1" applyBorder="1" applyAlignment="1">
      <alignment vertical="top"/>
    </xf>
    <xf numFmtId="42" fontId="0" fillId="0" borderId="29" xfId="0" applyNumberFormat="1" applyFill="1" applyBorder="1"/>
    <xf numFmtId="42" fontId="2" fillId="0" borderId="29" xfId="0" applyNumberFormat="1" applyFont="1" applyFill="1" applyBorder="1" applyAlignment="1">
      <alignment vertical="top"/>
    </xf>
    <xf numFmtId="42" fontId="2" fillId="0" borderId="29" xfId="0" applyNumberFormat="1" applyFont="1" applyBorder="1"/>
    <xf numFmtId="42" fontId="2" fillId="0" borderId="29" xfId="0" applyNumberFormat="1" applyFont="1" applyFill="1" applyBorder="1"/>
    <xf numFmtId="42" fontId="9" fillId="0" borderId="29" xfId="0" applyNumberFormat="1" applyFont="1" applyFill="1" applyBorder="1"/>
    <xf numFmtId="0" fontId="2" fillId="0" borderId="0" xfId="0" applyNumberFormat="1" applyFont="1" applyFill="1"/>
    <xf numFmtId="0" fontId="2" fillId="7" borderId="29" xfId="0" applyFont="1" applyFill="1" applyBorder="1"/>
    <xf numFmtId="49" fontId="15" fillId="7" borderId="29" xfId="0" applyNumberFormat="1" applyFont="1" applyFill="1" applyBorder="1" applyAlignment="1">
      <alignment horizontal="right"/>
    </xf>
    <xf numFmtId="42" fontId="2" fillId="7" borderId="29" xfId="0" applyNumberFormat="1" applyFont="1" applyFill="1" applyBorder="1"/>
    <xf numFmtId="0" fontId="9" fillId="7" borderId="29" xfId="0" applyFont="1" applyFill="1" applyBorder="1"/>
    <xf numFmtId="0" fontId="9" fillId="7" borderId="29" xfId="0" applyNumberFormat="1" applyFont="1" applyFill="1" applyBorder="1" applyAlignment="1">
      <alignment horizontal="right"/>
    </xf>
    <xf numFmtId="42" fontId="9" fillId="7" borderId="29" xfId="0" applyNumberFormat="1" applyFont="1" applyFill="1" applyBorder="1"/>
    <xf numFmtId="49" fontId="34" fillId="7" borderId="29" xfId="0" applyNumberFormat="1" applyFont="1" applyFill="1" applyBorder="1" applyAlignment="1">
      <alignment horizontal="right"/>
    </xf>
    <xf numFmtId="0" fontId="2" fillId="7" borderId="29" xfId="0" applyNumberFormat="1" applyFont="1" applyFill="1" applyBorder="1"/>
    <xf numFmtId="165" fontId="0" fillId="7" borderId="29" xfId="0" applyNumberFormat="1" applyFill="1" applyBorder="1" applyAlignment="1">
      <alignment horizontal="left"/>
    </xf>
    <xf numFmtId="0" fontId="36" fillId="0" borderId="29" xfId="0" applyFont="1" applyBorder="1" applyAlignment="1">
      <alignment horizontal="right" vertical="top" wrapText="1"/>
    </xf>
    <xf numFmtId="0" fontId="31" fillId="0" borderId="29" xfId="0" applyNumberFormat="1" applyFont="1" applyBorder="1" applyAlignment="1">
      <alignment horizontal="right"/>
    </xf>
    <xf numFmtId="0" fontId="2" fillId="0" borderId="30" xfId="0" applyNumberFormat="1" applyFont="1" applyBorder="1"/>
    <xf numFmtId="0" fontId="2" fillId="0" borderId="31" xfId="0" applyNumberFormat="1" applyFont="1" applyBorder="1"/>
    <xf numFmtId="0" fontId="31" fillId="0" borderId="32" xfId="0" applyFont="1" applyBorder="1" applyAlignment="1">
      <alignment horizontal="right" vertical="top" wrapText="1"/>
    </xf>
    <xf numFmtId="42" fontId="25" fillId="0" borderId="29" xfId="0" applyNumberFormat="1" applyFont="1" applyFill="1" applyBorder="1"/>
    <xf numFmtId="42" fontId="0" fillId="7" borderId="29" xfId="0" applyNumberFormat="1" applyFill="1" applyBorder="1"/>
    <xf numFmtId="42" fontId="2" fillId="0" borderId="33" xfId="0" applyNumberFormat="1" applyFont="1" applyFill="1" applyBorder="1" applyAlignment="1">
      <alignment vertical="top"/>
    </xf>
    <xf numFmtId="42" fontId="2" fillId="0" borderId="33" xfId="0" applyNumberFormat="1" applyFont="1" applyFill="1" applyBorder="1"/>
    <xf numFmtId="42" fontId="2" fillId="0" borderId="34" xfId="0" applyNumberFormat="1" applyFont="1" applyFill="1" applyBorder="1" applyAlignment="1">
      <alignment vertical="top"/>
    </xf>
    <xf numFmtId="0" fontId="0" fillId="0" borderId="0" xfId="0" applyNumberFormat="1" applyAlignment="1">
      <alignment wrapText="1"/>
    </xf>
    <xf numFmtId="0" fontId="7" fillId="0" borderId="0" xfId="0" applyNumberFormat="1" applyFont="1" applyAlignment="1">
      <alignment horizontal="center" vertical="center" wrapText="1"/>
    </xf>
    <xf numFmtId="0" fontId="21" fillId="0" borderId="29" xfId="0" applyFont="1" applyFill="1" applyBorder="1" applyAlignment="1">
      <alignment horizontal="left" wrapText="1"/>
    </xf>
    <xf numFmtId="49" fontId="21" fillId="2" borderId="29" xfId="0" applyNumberFormat="1" applyFont="1" applyFill="1" applyBorder="1" applyAlignment="1">
      <alignment wrapText="1"/>
    </xf>
    <xf numFmtId="0" fontId="0" fillId="2" borderId="1" xfId="0" applyFill="1" applyBorder="1" applyAlignment="1">
      <alignment wrapText="1"/>
    </xf>
    <xf numFmtId="49" fontId="2" fillId="2" borderId="11" xfId="0" applyNumberFormat="1" applyFont="1" applyFill="1" applyBorder="1" applyAlignment="1">
      <alignment wrapText="1"/>
    </xf>
    <xf numFmtId="49" fontId="9" fillId="3" borderId="17" xfId="0" applyNumberFormat="1" applyFont="1" applyFill="1" applyBorder="1" applyAlignment="1">
      <alignment wrapText="1"/>
    </xf>
    <xf numFmtId="165" fontId="0" fillId="10" borderId="29" xfId="0" applyNumberFormat="1" applyFill="1" applyBorder="1" applyAlignment="1">
      <alignment horizontal="left"/>
    </xf>
    <xf numFmtId="42" fontId="0" fillId="10" borderId="29" xfId="0" applyNumberFormat="1" applyFill="1" applyBorder="1"/>
    <xf numFmtId="0" fontId="25" fillId="10" borderId="29" xfId="0" applyFont="1" applyFill="1" applyBorder="1" applyAlignment="1">
      <alignment horizontal="left"/>
    </xf>
    <xf numFmtId="49" fontId="33" fillId="10" borderId="29" xfId="0" applyNumberFormat="1" applyFont="1" applyFill="1" applyBorder="1" applyAlignment="1">
      <alignment horizontal="right" wrapText="1"/>
    </xf>
    <xf numFmtId="0" fontId="0" fillId="10" borderId="29" xfId="0" applyFill="1" applyBorder="1"/>
    <xf numFmtId="0" fontId="27" fillId="10" borderId="29" xfId="0" applyFont="1" applyFill="1" applyBorder="1" applyAlignment="1">
      <alignment horizontal="right" wrapText="1"/>
    </xf>
    <xf numFmtId="0" fontId="0" fillId="10" borderId="29" xfId="0" applyNumberFormat="1" applyFill="1" applyBorder="1"/>
    <xf numFmtId="49" fontId="32" fillId="10" borderId="29" xfId="0" applyNumberFormat="1" applyFont="1" applyFill="1" applyBorder="1" applyAlignment="1">
      <alignment horizontal="center" vertical="center" wrapText="1"/>
    </xf>
    <xf numFmtId="0" fontId="32" fillId="10" borderId="29" xfId="0" applyNumberFormat="1" applyFont="1" applyFill="1" applyBorder="1" applyAlignment="1">
      <alignment horizontal="center" vertical="center" wrapText="1"/>
    </xf>
    <xf numFmtId="49" fontId="9" fillId="10" borderId="29" xfId="0" applyNumberFormat="1" applyFont="1" applyFill="1" applyBorder="1" applyAlignment="1">
      <alignment vertical="top"/>
    </xf>
    <xf numFmtId="49" fontId="32" fillId="10" borderId="29" xfId="0" applyNumberFormat="1" applyFont="1" applyFill="1" applyBorder="1" applyAlignment="1">
      <alignment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42" fontId="0" fillId="10" borderId="29" xfId="0" applyNumberFormat="1" applyFill="1" applyBorder="1" applyAlignment="1">
      <alignment horizontal="left"/>
    </xf>
    <xf numFmtId="42" fontId="32" fillId="10" borderId="29" xfId="0" applyNumberFormat="1" applyFont="1" applyFill="1" applyBorder="1" applyAlignment="1">
      <alignment horizontal="left" vertical="center" wrapText="1"/>
    </xf>
    <xf numFmtId="42" fontId="0" fillId="0" borderId="29" xfId="0" applyNumberFormat="1" applyBorder="1" applyAlignment="1">
      <alignment horizontal="left"/>
    </xf>
    <xf numFmtId="42" fontId="0" fillId="8" borderId="29" xfId="0" applyNumberFormat="1" applyFill="1" applyBorder="1" applyAlignment="1">
      <alignment horizontal="left"/>
    </xf>
    <xf numFmtId="0"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9" fillId="7" borderId="29" xfId="0" applyNumberFormat="1" applyFont="1" applyFill="1" applyBorder="1"/>
    <xf numFmtId="0" fontId="2" fillId="7" borderId="29" xfId="0" applyNumberFormat="1" applyFont="1" applyFill="1" applyBorder="1" applyAlignment="1">
      <alignment wrapText="1"/>
    </xf>
    <xf numFmtId="49" fontId="39" fillId="7" borderId="29" xfId="0" applyNumberFormat="1" applyFont="1" applyFill="1" applyBorder="1" applyAlignment="1">
      <alignment horizontal="center" vertical="center" wrapText="1"/>
    </xf>
    <xf numFmtId="0" fontId="39" fillId="7" borderId="29" xfId="0" applyNumberFormat="1" applyFont="1" applyFill="1" applyBorder="1" applyAlignment="1">
      <alignment horizontal="center" vertical="center" wrapText="1"/>
    </xf>
    <xf numFmtId="42" fontId="39" fillId="7" borderId="29" xfId="0" applyNumberFormat="1" applyFont="1" applyFill="1" applyBorder="1" applyAlignment="1">
      <alignment horizontal="center" vertical="center" wrapText="1"/>
    </xf>
    <xf numFmtId="0" fontId="7" fillId="0" borderId="0" xfId="0" applyFont="1" applyAlignment="1">
      <alignment horizontal="center" vertical="center" wrapText="1"/>
    </xf>
    <xf numFmtId="49" fontId="23" fillId="10" borderId="29" xfId="0" applyNumberFormat="1" applyFont="1" applyFill="1" applyBorder="1"/>
    <xf numFmtId="164" fontId="2" fillId="10" borderId="29" xfId="0" applyNumberFormat="1" applyFont="1" applyFill="1" applyBorder="1"/>
    <xf numFmtId="49" fontId="9" fillId="8" borderId="29" xfId="0" applyNumberFormat="1" applyFont="1" applyFill="1" applyBorder="1" applyAlignment="1">
      <alignment horizontal="center" vertical="center" wrapText="1"/>
    </xf>
    <xf numFmtId="49" fontId="30" fillId="8" borderId="29" xfId="0" applyNumberFormat="1" applyFont="1" applyFill="1" applyBorder="1" applyAlignment="1">
      <alignment horizontal="center" vertical="center" wrapText="1"/>
    </xf>
    <xf numFmtId="0" fontId="7" fillId="8" borderId="29" xfId="0" applyNumberFormat="1" applyFont="1" applyFill="1" applyBorder="1" applyAlignment="1">
      <alignment horizontal="center" vertical="center" wrapText="1"/>
    </xf>
    <xf numFmtId="42" fontId="2" fillId="8" borderId="29" xfId="0" applyNumberFormat="1" applyFont="1" applyFill="1" applyBorder="1"/>
    <xf numFmtId="42" fontId="2" fillId="0" borderId="29" xfId="0" applyNumberFormat="1" applyFont="1" applyBorder="1" applyAlignment="1">
      <alignment vertical="top"/>
    </xf>
    <xf numFmtId="42" fontId="2" fillId="8" borderId="29" xfId="0" applyNumberFormat="1" applyFont="1" applyFill="1" applyBorder="1" applyAlignment="1">
      <alignment vertical="top"/>
    </xf>
    <xf numFmtId="42" fontId="2" fillId="0" borderId="0" xfId="0" applyNumberFormat="1" applyFont="1"/>
    <xf numFmtId="42" fontId="9" fillId="8" borderId="29" xfId="0" applyNumberFormat="1" applyFont="1" applyFill="1" applyBorder="1"/>
    <xf numFmtId="42" fontId="30" fillId="0" borderId="29" xfId="0" applyNumberFormat="1" applyFont="1" applyFill="1" applyBorder="1"/>
    <xf numFmtId="42" fontId="9" fillId="0" borderId="29" xfId="0" applyNumberFormat="1" applyFont="1" applyBorder="1"/>
    <xf numFmtId="42" fontId="0" fillId="0" borderId="29" xfId="0" applyNumberFormat="1" applyFill="1" applyBorder="1" applyAlignment="1">
      <alignment horizontal="left"/>
    </xf>
    <xf numFmtId="42" fontId="0" fillId="0" borderId="29" xfId="0" applyNumberFormat="1" applyBorder="1"/>
    <xf numFmtId="42" fontId="0" fillId="8" borderId="29" xfId="0" applyNumberFormat="1" applyFill="1" applyBorder="1"/>
    <xf numFmtId="0" fontId="32" fillId="0" borderId="0" xfId="0" applyNumberFormat="1" applyFont="1" applyAlignment="1">
      <alignment vertical="center"/>
    </xf>
    <xf numFmtId="0" fontId="32" fillId="10" borderId="29" xfId="0" applyNumberFormat="1" applyFont="1" applyFill="1" applyBorder="1" applyAlignment="1">
      <alignment vertical="center"/>
    </xf>
    <xf numFmtId="49" fontId="21" fillId="0" borderId="29" xfId="0" applyNumberFormat="1" applyFont="1" applyFill="1" applyBorder="1"/>
    <xf numFmtId="0" fontId="21" fillId="0" borderId="29" xfId="0" applyNumberFormat="1" applyFont="1" applyBorder="1"/>
    <xf numFmtId="0" fontId="21" fillId="0" borderId="29" xfId="0" applyFont="1" applyBorder="1"/>
    <xf numFmtId="0" fontId="40" fillId="2" borderId="29" xfId="0" applyFont="1" applyFill="1" applyBorder="1" applyAlignment="1">
      <alignment horizontal="left"/>
    </xf>
    <xf numFmtId="42" fontId="23" fillId="0" borderId="29" xfId="0" applyNumberFormat="1" applyFont="1" applyBorder="1" applyAlignment="1">
      <alignment vertical="center"/>
    </xf>
    <xf numFmtId="42" fontId="40" fillId="0" borderId="29" xfId="0" applyNumberFormat="1" applyFont="1" applyBorder="1" applyAlignment="1">
      <alignment vertical="center"/>
    </xf>
    <xf numFmtId="0" fontId="2" fillId="0" borderId="35" xfId="0" applyNumberFormat="1" applyFont="1" applyBorder="1"/>
    <xf numFmtId="0" fontId="35" fillId="8" borderId="36" xfId="0" applyFont="1" applyFill="1" applyBorder="1" applyAlignment="1">
      <alignment horizontal="center" vertical="top" wrapText="1"/>
    </xf>
    <xf numFmtId="42" fontId="2" fillId="9" borderId="36" xfId="0" applyNumberFormat="1" applyFont="1" applyFill="1" applyBorder="1" applyAlignment="1">
      <alignment vertical="top"/>
    </xf>
    <xf numFmtId="42" fontId="2" fillId="9" borderId="37" xfId="0" applyNumberFormat="1" applyFont="1" applyFill="1" applyBorder="1" applyAlignment="1">
      <alignment vertical="top"/>
    </xf>
    <xf numFmtId="42" fontId="2" fillId="0" borderId="32" xfId="0" applyNumberFormat="1" applyFont="1" applyFill="1" applyBorder="1" applyAlignment="1">
      <alignment vertical="top"/>
    </xf>
    <xf numFmtId="0" fontId="2" fillId="10" borderId="29" xfId="0" applyNumberFormat="1" applyFont="1" applyFill="1" applyBorder="1"/>
    <xf numFmtId="49" fontId="15" fillId="10" borderId="29" xfId="0" applyNumberFormat="1" applyFont="1" applyFill="1" applyBorder="1" applyAlignment="1">
      <alignment horizontal="right"/>
    </xf>
    <xf numFmtId="167" fontId="2" fillId="10" borderId="29" xfId="0" applyNumberFormat="1" applyFont="1" applyFill="1" applyBorder="1"/>
    <xf numFmtId="49" fontId="15" fillId="0" borderId="29" xfId="0" applyNumberFormat="1" applyFont="1" applyFill="1" applyBorder="1" applyAlignment="1">
      <alignment horizontal="right"/>
    </xf>
    <xf numFmtId="167" fontId="2" fillId="0" borderId="29" xfId="0" applyNumberFormat="1" applyFont="1" applyFill="1" applyBorder="1"/>
    <xf numFmtId="0" fontId="0" fillId="0" borderId="29" xfId="0" applyFill="1" applyBorder="1"/>
    <xf numFmtId="49" fontId="23" fillId="7" borderId="29" xfId="0" applyNumberFormat="1" applyFont="1" applyFill="1" applyBorder="1"/>
    <xf numFmtId="0" fontId="0" fillId="7" borderId="29" xfId="0" applyFill="1" applyBorder="1"/>
    <xf numFmtId="164" fontId="2" fillId="7" borderId="29" xfId="0" applyNumberFormat="1" applyFont="1" applyFill="1" applyBorder="1"/>
    <xf numFmtId="42" fontId="0" fillId="9" borderId="29" xfId="0" applyNumberFormat="1" applyFill="1" applyBorder="1"/>
    <xf numFmtId="42" fontId="2" fillId="8" borderId="0" xfId="0" applyNumberFormat="1" applyFont="1" applyFill="1"/>
    <xf numFmtId="42" fontId="2" fillId="11" borderId="29" xfId="0" applyNumberFormat="1" applyFont="1" applyFill="1" applyBorder="1"/>
    <xf numFmtId="42" fontId="40" fillId="0" borderId="29" xfId="0" applyNumberFormat="1" applyFont="1" applyFill="1" applyBorder="1" applyAlignment="1">
      <alignment vertical="center"/>
    </xf>
  </cellXfs>
  <cellStyles count="218">
    <cellStyle name="Followed Hyperlink" xfId="174" builtinId="9" hidden="1"/>
    <cellStyle name="Followed Hyperlink" xfId="214" builtinId="9" hidden="1"/>
    <cellStyle name="Followed Hyperlink" xfId="200" builtinId="9" hidden="1"/>
    <cellStyle name="Followed Hyperlink" xfId="182" builtinId="9" hidden="1"/>
    <cellStyle name="Followed Hyperlink" xfId="190" builtinId="9" hidden="1"/>
    <cellStyle name="Followed Hyperlink" xfId="86" builtinId="9" hidden="1"/>
    <cellStyle name="Followed Hyperlink" xfId="30" builtinId="9" hidden="1"/>
    <cellStyle name="Followed Hyperlink" xfId="44" builtinId="9" hidden="1"/>
    <cellStyle name="Followed Hyperlink" xfId="70" builtinId="9" hidden="1"/>
    <cellStyle name="Followed Hyperlink" xfId="110" builtinId="9" hidden="1"/>
    <cellStyle name="Followed Hyperlink" xfId="10" builtinId="9" hidden="1"/>
    <cellStyle name="Followed Hyperlink" xfId="18" builtinId="9" hidden="1"/>
    <cellStyle name="Followed Hyperlink" xfId="48" builtinId="9" hidden="1"/>
    <cellStyle name="Followed Hyperlink" xfId="90" builtinId="9" hidden="1"/>
    <cellStyle name="Followed Hyperlink" xfId="154" builtinId="9" hidden="1"/>
    <cellStyle name="Followed Hyperlink" xfId="212" builtinId="9" hidden="1"/>
    <cellStyle name="Followed Hyperlink" xfId="136" builtinId="9" hidden="1"/>
    <cellStyle name="Followed Hyperlink" xfId="180" builtinId="9" hidden="1"/>
    <cellStyle name="Followed Hyperlink" xfId="108" builtinId="9" hidden="1"/>
    <cellStyle name="Followed Hyperlink" xfId="80" builtinId="9" hidden="1"/>
    <cellStyle name="Followed Hyperlink" xfId="104" builtinId="9" hidden="1"/>
    <cellStyle name="Followed Hyperlink" xfId="82" builtinId="9" hidden="1"/>
    <cellStyle name="Followed Hyperlink" xfId="114" builtinId="9" hidden="1"/>
    <cellStyle name="Followed Hyperlink" xfId="162" builtinId="9" hidden="1"/>
    <cellStyle name="Followed Hyperlink" xfId="210" builtinId="9" hidden="1"/>
    <cellStyle name="Followed Hyperlink" xfId="112" builtinId="9" hidden="1"/>
    <cellStyle name="Followed Hyperlink" xfId="144" builtinId="9" hidden="1"/>
    <cellStyle name="Followed Hyperlink" xfId="176" builtinId="9" hidden="1"/>
    <cellStyle name="Followed Hyperlink" xfId="188" builtinId="9" hidden="1"/>
    <cellStyle name="Followed Hyperlink" xfId="156" builtinId="9" hidden="1"/>
    <cellStyle name="Followed Hyperlink" xfId="120" builtinId="9" hidden="1"/>
    <cellStyle name="Followed Hyperlink" xfId="130" builtinId="9" hidden="1"/>
    <cellStyle name="Followed Hyperlink" xfId="12" builtinId="9" hidden="1"/>
    <cellStyle name="Followed Hyperlink" xfId="52" builtinId="9" hidden="1"/>
    <cellStyle name="Followed Hyperlink" xfId="32" builtinId="9" hidden="1"/>
    <cellStyle name="Followed Hyperlink" xfId="2" builtinId="9" hidden="1"/>
    <cellStyle name="Followed Hyperlink" xfId="6" builtinId="9" hidden="1"/>
    <cellStyle name="Followed Hyperlink" xfId="16" builtinId="9" hidden="1"/>
    <cellStyle name="Followed Hyperlink" xfId="14" builtinId="9" hidden="1"/>
    <cellStyle name="Followed Hyperlink" xfId="64" builtinId="9" hidden="1"/>
    <cellStyle name="Followed Hyperlink" xfId="42" builtinId="9" hidden="1"/>
    <cellStyle name="Followed Hyperlink" xfId="38" builtinId="9" hidden="1"/>
    <cellStyle name="Followed Hyperlink" xfId="66" builtinId="9" hidden="1"/>
    <cellStyle name="Followed Hyperlink" xfId="194" builtinId="9" hidden="1"/>
    <cellStyle name="Followed Hyperlink" xfId="164" builtinId="9" hidden="1"/>
    <cellStyle name="Followed Hyperlink" xfId="124" builtinId="9" hidden="1"/>
    <cellStyle name="Followed Hyperlink" xfId="184" builtinId="9" hidden="1"/>
    <cellStyle name="Followed Hyperlink" xfId="152" builtinId="9" hidden="1"/>
    <cellStyle name="Followed Hyperlink" xfId="132" builtinId="9" hidden="1"/>
    <cellStyle name="Followed Hyperlink" xfId="204" builtinId="9" hidden="1"/>
    <cellStyle name="Followed Hyperlink" xfId="178" builtinId="9" hidden="1"/>
    <cellStyle name="Followed Hyperlink" xfId="146" builtinId="9" hidden="1"/>
    <cellStyle name="Followed Hyperlink" xfId="98" builtinId="9" hidden="1"/>
    <cellStyle name="Followed Hyperlink" xfId="84" builtinId="9" hidden="1"/>
    <cellStyle name="Followed Hyperlink" xfId="72" builtinId="9" hidden="1"/>
    <cellStyle name="Followed Hyperlink" xfId="100" builtinId="9" hidden="1"/>
    <cellStyle name="Followed Hyperlink" xfId="172" builtinId="9" hidden="1"/>
    <cellStyle name="Followed Hyperlink" xfId="160" builtinId="9" hidden="1"/>
    <cellStyle name="Followed Hyperlink" xfId="116" builtinId="9" hidden="1"/>
    <cellStyle name="Followed Hyperlink" xfId="186" builtinId="9" hidden="1"/>
    <cellStyle name="Followed Hyperlink" xfId="122" builtinId="9" hidden="1"/>
    <cellStyle name="Followed Hyperlink" xfId="26" builtinId="9" hidden="1"/>
    <cellStyle name="Followed Hyperlink" xfId="54" builtinId="9" hidden="1"/>
    <cellStyle name="Followed Hyperlink" xfId="4" builtinId="9" hidden="1"/>
    <cellStyle name="Followed Hyperlink" xfId="134" builtinId="9" hidden="1"/>
    <cellStyle name="Followed Hyperlink" xfId="94" builtinId="9" hidden="1"/>
    <cellStyle name="Followed Hyperlink" xfId="34" builtinId="9" hidden="1"/>
    <cellStyle name="Followed Hyperlink" xfId="60" builtinId="9" hidden="1"/>
    <cellStyle name="Followed Hyperlink" xfId="50" builtinId="9" hidden="1"/>
    <cellStyle name="Followed Hyperlink" xfId="150" builtinId="9" hidden="1"/>
    <cellStyle name="Followed Hyperlink" xfId="166" builtinId="9" hidden="1"/>
    <cellStyle name="Followed Hyperlink" xfId="206" builtinId="9" hidden="1"/>
    <cellStyle name="Followed Hyperlink" xfId="208" builtinId="9" hidden="1"/>
    <cellStyle name="Followed Hyperlink" xfId="158" builtinId="9" hidden="1"/>
    <cellStyle name="Followed Hyperlink" xfId="198" builtinId="9" hidden="1"/>
    <cellStyle name="Followed Hyperlink" xfId="202" builtinId="9" hidden="1"/>
    <cellStyle name="Followed Hyperlink" xfId="170" builtinId="9" hidden="1"/>
    <cellStyle name="Followed Hyperlink" xfId="138" builtinId="9" hidden="1"/>
    <cellStyle name="Followed Hyperlink" xfId="74" builtinId="9" hidden="1"/>
    <cellStyle name="Followed Hyperlink" xfId="36" builtinId="9" hidden="1"/>
    <cellStyle name="Followed Hyperlink" xfId="58" builtinId="9" hidden="1"/>
    <cellStyle name="Followed Hyperlink" xfId="8" builtinId="9" hidden="1"/>
    <cellStyle name="Followed Hyperlink" xfId="20" builtinId="9" hidden="1"/>
    <cellStyle name="Followed Hyperlink" xfId="142" builtinId="9" hidden="1"/>
    <cellStyle name="Followed Hyperlink" xfId="102" builtinId="9" hidden="1"/>
    <cellStyle name="Followed Hyperlink" xfId="78" builtinId="9" hidden="1"/>
    <cellStyle name="Followed Hyperlink" xfId="24" builtinId="9" hidden="1"/>
    <cellStyle name="Followed Hyperlink" xfId="56" builtinId="9" hidden="1"/>
    <cellStyle name="Followed Hyperlink" xfId="62" builtinId="9" hidden="1"/>
    <cellStyle name="Followed Hyperlink" xfId="46" builtinId="9" hidden="1"/>
    <cellStyle name="Followed Hyperlink" xfId="118" builtinId="9" hidden="1"/>
    <cellStyle name="Followed Hyperlink" xfId="28" builtinId="9" hidden="1"/>
    <cellStyle name="Followed Hyperlink" xfId="40" builtinId="9" hidden="1"/>
    <cellStyle name="Followed Hyperlink" xfId="126" builtinId="9" hidden="1"/>
    <cellStyle name="Followed Hyperlink" xfId="22" builtinId="9" hidden="1"/>
    <cellStyle name="Followed Hyperlink" xfId="106" builtinId="9" hidden="1"/>
    <cellStyle name="Followed Hyperlink" xfId="196" builtinId="9" hidden="1"/>
    <cellStyle name="Followed Hyperlink" xfId="88" builtinId="9" hidden="1"/>
    <cellStyle name="Followed Hyperlink" xfId="140" builtinId="9" hidden="1"/>
    <cellStyle name="Followed Hyperlink" xfId="168" builtinId="9" hidden="1"/>
    <cellStyle name="Followed Hyperlink" xfId="148" builtinId="9" hidden="1"/>
    <cellStyle name="Followed Hyperlink" xfId="128" builtinId="9" hidden="1"/>
    <cellStyle name="Followed Hyperlink" xfId="192" builtinId="9" hidden="1"/>
    <cellStyle name="Followed Hyperlink" xfId="68" builtinId="9" hidden="1"/>
    <cellStyle name="Followed Hyperlink" xfId="92" builtinId="9" hidden="1"/>
    <cellStyle name="Followed Hyperlink" xfId="76" builtinId="9" hidden="1"/>
    <cellStyle name="Followed Hyperlink" xfId="96" builtinId="9" hidden="1"/>
    <cellStyle name="Hyperlink" xfId="51" builtinId="8" hidden="1"/>
    <cellStyle name="Hyperlink" xfId="27" builtinId="8" hidden="1"/>
    <cellStyle name="Hyperlink" xfId="5" builtinId="8" hidden="1"/>
    <cellStyle name="Hyperlink" xfId="39" builtinId="8" hidden="1"/>
    <cellStyle name="Hyperlink" xfId="75" builtinId="8" hidden="1"/>
    <cellStyle name="Hyperlink" xfId="87" builtinId="8" hidden="1"/>
    <cellStyle name="Hyperlink" xfId="65" builtinId="8" hidden="1"/>
    <cellStyle name="Hyperlink" xfId="175" builtinId="8" hidden="1"/>
    <cellStyle name="Hyperlink" xfId="201" builtinId="8" hidden="1"/>
    <cellStyle name="Hyperlink" xfId="209" builtinId="8" hidden="1"/>
    <cellStyle name="Hyperlink" xfId="211" builtinId="8" hidden="1"/>
    <cellStyle name="Hyperlink" xfId="187" builtinId="8" hidden="1"/>
    <cellStyle name="Hyperlink" xfId="203" builtinId="8" hidden="1"/>
    <cellStyle name="Hyperlink" xfId="153" builtinId="8" hidden="1"/>
    <cellStyle name="Hyperlink" xfId="125" builtinId="8" hidden="1"/>
    <cellStyle name="Hyperlink" xfId="129" builtinId="8" hidden="1"/>
    <cellStyle name="Hyperlink" xfId="137" builtinId="8" hidden="1"/>
    <cellStyle name="Hyperlink" xfId="143" builtinId="8" hidden="1"/>
    <cellStyle name="Hyperlink" xfId="145" builtinId="8" hidden="1"/>
    <cellStyle name="Hyperlink" xfId="111" builtinId="8" hidden="1"/>
    <cellStyle name="Hyperlink" xfId="113" builtinId="8" hidden="1"/>
    <cellStyle name="Hyperlink" xfId="119" builtinId="8" hidden="1"/>
    <cellStyle name="Hyperlink" xfId="105" builtinId="8" hidden="1"/>
    <cellStyle name="Hyperlink" xfId="97" builtinId="8" hidden="1"/>
    <cellStyle name="Hyperlink" xfId="101" builtinId="8" hidden="1"/>
    <cellStyle name="Hyperlink" xfId="141" builtinId="8" hidden="1"/>
    <cellStyle name="Hyperlink" xfId="117" builtinId="8" hidden="1"/>
    <cellStyle name="Hyperlink" xfId="109" builtinId="8" hidden="1"/>
    <cellStyle name="Hyperlink" xfId="205" builtinId="8" hidden="1"/>
    <cellStyle name="Hyperlink" xfId="157" builtinId="8" hidden="1"/>
    <cellStyle name="Hyperlink" xfId="161" builtinId="8" hidden="1"/>
    <cellStyle name="Hyperlink" xfId="167" builtinId="8" hidden="1"/>
    <cellStyle name="Hyperlink" xfId="177" builtinId="8" hidden="1"/>
    <cellStyle name="Hyperlink" xfId="181" builtinId="8" hidden="1"/>
    <cellStyle name="Hyperlink" xfId="189" builtinId="8" hidden="1"/>
    <cellStyle name="Hyperlink" xfId="191" builtinId="8" hidden="1"/>
    <cellStyle name="Hyperlink" xfId="199" builtinId="8" hidden="1"/>
    <cellStyle name="Hyperlink" xfId="55" builtinId="8" hidden="1"/>
    <cellStyle name="Hyperlink" xfId="47" builtinId="8" hidden="1"/>
    <cellStyle name="Hyperlink" xfId="107" builtinId="8" hidden="1"/>
    <cellStyle name="Hyperlink" xfId="151" builtinId="8" hidden="1"/>
    <cellStyle name="Hyperlink" xfId="83" builtinId="8" hidden="1"/>
    <cellStyle name="Hyperlink" xfId="73" builtinId="8" hidden="1"/>
    <cellStyle name="Hyperlink" xfId="23" builtinId="8" hidden="1"/>
    <cellStyle name="Hyperlink" xfId="93" builtinId="8" hidden="1"/>
    <cellStyle name="Hyperlink" xfId="171" builtinId="8" hidden="1"/>
    <cellStyle name="Hyperlink" xfId="173" builtinId="8" hidden="1"/>
    <cellStyle name="Hyperlink" xfId="185" builtinId="8" hidden="1"/>
    <cellStyle name="Hyperlink" xfId="165" builtinId="8" hidden="1"/>
    <cellStyle name="Hyperlink" xfId="121" builtinId="8" hidden="1"/>
    <cellStyle name="Hyperlink" xfId="133" builtinId="8" hidden="1"/>
    <cellStyle name="Hyperlink" xfId="103" builtinId="8" hidden="1"/>
    <cellStyle name="Hyperlink" xfId="149" builtinId="8" hidden="1"/>
    <cellStyle name="Hyperlink" xfId="135" builtinId="8" hidden="1"/>
    <cellStyle name="Hyperlink" xfId="197" builtinId="8" hidden="1"/>
    <cellStyle name="Hyperlink" xfId="213" builtinId="8" hidden="1"/>
    <cellStyle name="Hyperlink" xfId="183" builtinId="8" hidden="1"/>
    <cellStyle name="Hyperlink" xfId="29" builtinId="8" hidden="1"/>
    <cellStyle name="Hyperlink" xfId="19" builtinId="8" hidden="1"/>
    <cellStyle name="Hyperlink" xfId="13" builtinId="8" hidden="1"/>
    <cellStyle name="Hyperlink" xfId="7" builtinId="8" hidden="1"/>
    <cellStyle name="Hyperlink" xfId="1" builtinId="8" hidden="1"/>
    <cellStyle name="Hyperlink" xfId="3" builtinId="8" hidden="1"/>
    <cellStyle name="Hyperlink" xfId="33" builtinId="8" hidden="1"/>
    <cellStyle name="Hyperlink" xfId="15" builtinId="8" hidden="1"/>
    <cellStyle name="Hyperlink" xfId="9" builtinId="8" hidden="1"/>
    <cellStyle name="Hyperlink" xfId="81" builtinId="8" hidden="1"/>
    <cellStyle name="Hyperlink" xfId="49" builtinId="8" hidden="1"/>
    <cellStyle name="Hyperlink" xfId="53" builtinId="8" hidden="1"/>
    <cellStyle name="Hyperlink" xfId="61" builtinId="8" hidden="1"/>
    <cellStyle name="Hyperlink" xfId="63" builtinId="8" hidden="1"/>
    <cellStyle name="Hyperlink" xfId="69" builtinId="8" hidden="1"/>
    <cellStyle name="Hyperlink" xfId="71" builtinId="8" hidden="1"/>
    <cellStyle name="Hyperlink" xfId="77" builtinId="8" hidden="1"/>
    <cellStyle name="Hyperlink" xfId="123" builtinId="8" hidden="1"/>
    <cellStyle name="Hyperlink" xfId="115" builtinId="8" hidden="1"/>
    <cellStyle name="Hyperlink" xfId="41" builtinId="8" hidden="1"/>
    <cellStyle name="Hyperlink" xfId="155" builtinId="8" hidden="1"/>
    <cellStyle name="Hyperlink" xfId="147" builtinId="8" hidden="1"/>
    <cellStyle name="Hyperlink" xfId="179" builtinId="8" hidden="1"/>
    <cellStyle name="Hyperlink" xfId="163" builtinId="8" hidden="1"/>
    <cellStyle name="Hyperlink" xfId="57" builtinId="8" hidden="1"/>
    <cellStyle name="Hyperlink" xfId="67" builtinId="8" hidden="1"/>
    <cellStyle name="Hyperlink" xfId="99" builtinId="8" hidden="1"/>
    <cellStyle name="Hyperlink" xfId="131" builtinId="8" hidden="1"/>
    <cellStyle name="Hyperlink" xfId="45" builtinId="8" hidden="1"/>
    <cellStyle name="Hyperlink" xfId="17" builtinId="8" hidden="1"/>
    <cellStyle name="Hyperlink" xfId="85" builtinId="8" hidden="1"/>
    <cellStyle name="Hyperlink" xfId="89" builtinId="8" hidden="1"/>
    <cellStyle name="Hyperlink" xfId="95" builtinId="8" hidden="1"/>
    <cellStyle name="Hyperlink" xfId="91" builtinId="8" hidden="1"/>
    <cellStyle name="Hyperlink" xfId="21" builtinId="8" hidden="1"/>
    <cellStyle name="Hyperlink" xfId="25" builtinId="8" hidden="1"/>
    <cellStyle name="Hyperlink" xfId="31" builtinId="8" hidden="1"/>
    <cellStyle name="Hyperlink" xfId="35" builtinId="8" hidden="1"/>
    <cellStyle name="Hyperlink" xfId="37" builtinId="8" hidden="1"/>
    <cellStyle name="Hyperlink" xfId="11" builtinId="8" hidden="1"/>
    <cellStyle name="Hyperlink" xfId="43" builtinId="8" hidden="1"/>
    <cellStyle name="Hyperlink" xfId="169" builtinId="8" hidden="1"/>
    <cellStyle name="Hyperlink" xfId="159" builtinId="8" hidden="1"/>
    <cellStyle name="Hyperlink" xfId="139" builtinId="8" hidden="1"/>
    <cellStyle name="Hyperlink" xfId="59" builtinId="8" hidden="1"/>
    <cellStyle name="Hyperlink" xfId="79" builtinId="8" hidden="1"/>
    <cellStyle name="Hyperlink" xfId="207" builtinId="8" hidden="1"/>
    <cellStyle name="Hyperlink" xfId="193" builtinId="8" hidden="1"/>
    <cellStyle name="Hyperlink" xfId="195" builtinId="8" hidden="1"/>
    <cellStyle name="Hyperlink" xfId="127" builtinId="8" hidden="1"/>
    <cellStyle name="Normal" xfId="0" builtinId="0"/>
    <cellStyle name="Normal 2" xfId="215" xr:uid="{E3F00F2F-F1C0-45DF-B7A0-37132AACA277}"/>
    <cellStyle name="Normal 3" xfId="216" xr:uid="{7D4CA111-B8EC-4DAC-B578-1B148D33523B}"/>
    <cellStyle name="Normal 4" xfId="217" xr:uid="{79F4D9B2-7E50-4019-8EED-DF4EAD1CB369}"/>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000090"/>
      <rgbColor rgb="FF000080"/>
      <rgbColor rgb="FFFF0000"/>
      <rgbColor rgb="FF800000"/>
      <rgbColor rgb="FF99CCFF"/>
      <rgbColor rgb="FF6711FF"/>
      <rgbColor rgb="FF8064A2"/>
      <rgbColor rgb="FF003300"/>
      <rgbColor rgb="FFCCFFFF"/>
      <rgbColor rgb="FFC0C0C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9"/>
  <sheetViews>
    <sheetView workbookViewId="0"/>
  </sheetViews>
  <sheetFormatPr defaultColWidth="8.85546875" defaultRowHeight="14.1" customHeight="1" x14ac:dyDescent="0.2"/>
  <cols>
    <col min="1" max="1" width="8.85546875" style="35" customWidth="1"/>
    <col min="2" max="2" width="31.42578125" style="35" customWidth="1"/>
    <col min="3" max="4" width="10.28515625" style="35" bestFit="1" customWidth="1"/>
    <col min="5" max="5" width="9" style="35" customWidth="1"/>
    <col min="6" max="6" width="9.7109375" style="35" customWidth="1"/>
    <col min="7" max="7" width="9.42578125" style="35" customWidth="1"/>
    <col min="8" max="9" width="9.7109375" style="35" customWidth="1"/>
    <col min="10" max="256" width="8.85546875" style="35" customWidth="1"/>
  </cols>
  <sheetData>
    <row r="1" spans="1:9" ht="15.75" customHeight="1" x14ac:dyDescent="0.25">
      <c r="A1" s="1" t="s">
        <v>0</v>
      </c>
      <c r="B1" s="2"/>
      <c r="C1" s="2"/>
      <c r="D1" s="2"/>
      <c r="E1" s="2"/>
      <c r="F1" s="2"/>
      <c r="G1" s="2"/>
      <c r="H1" s="2"/>
      <c r="I1" s="2"/>
    </row>
    <row r="2" spans="1:9" ht="15" customHeight="1" x14ac:dyDescent="0.25">
      <c r="A2" s="3" t="s">
        <v>11</v>
      </c>
      <c r="B2" s="2"/>
      <c r="C2" s="2"/>
      <c r="D2" s="2"/>
      <c r="E2" s="2"/>
      <c r="F2" s="2"/>
      <c r="G2" s="2"/>
      <c r="H2" s="2"/>
      <c r="I2" s="2"/>
    </row>
    <row r="3" spans="1:9" ht="13.7" customHeight="1" x14ac:dyDescent="0.2">
      <c r="A3" s="28"/>
      <c r="B3" s="2"/>
      <c r="C3" s="2"/>
      <c r="D3" s="2"/>
      <c r="E3" s="2"/>
      <c r="F3" s="2"/>
      <c r="G3" s="2"/>
      <c r="H3" s="2"/>
      <c r="I3" s="2"/>
    </row>
    <row r="4" spans="1:9" ht="13.7" customHeight="1" x14ac:dyDescent="0.2">
      <c r="A4" s="28"/>
      <c r="B4" s="2"/>
      <c r="C4" s="2"/>
      <c r="D4" s="2"/>
      <c r="E4" s="2"/>
      <c r="F4" s="2"/>
      <c r="G4" s="2"/>
      <c r="H4" s="2"/>
      <c r="I4" s="2"/>
    </row>
    <row r="5" spans="1:9" ht="15.75" customHeight="1" x14ac:dyDescent="0.2">
      <c r="A5" s="4"/>
      <c r="B5" s="5"/>
      <c r="C5" s="5"/>
      <c r="D5" s="5"/>
      <c r="E5" s="5"/>
      <c r="F5" s="6"/>
      <c r="G5" s="5"/>
      <c r="H5" s="5"/>
      <c r="I5" s="5"/>
    </row>
    <row r="6" spans="1:9" ht="27" customHeight="1" x14ac:dyDescent="0.2">
      <c r="A6" s="7"/>
      <c r="B6" s="8" t="s">
        <v>1</v>
      </c>
      <c r="C6" s="9" t="s">
        <v>12</v>
      </c>
      <c r="D6" s="9" t="s">
        <v>13</v>
      </c>
      <c r="E6" s="9" t="s">
        <v>14</v>
      </c>
      <c r="F6" s="10" t="s">
        <v>15</v>
      </c>
      <c r="G6" s="9" t="s">
        <v>16</v>
      </c>
      <c r="H6" s="9" t="s">
        <v>17</v>
      </c>
      <c r="I6" s="9" t="s">
        <v>18</v>
      </c>
    </row>
    <row r="7" spans="1:9" ht="12.75" customHeight="1" x14ac:dyDescent="0.2">
      <c r="A7" s="36"/>
      <c r="B7" s="36"/>
      <c r="C7" s="37"/>
      <c r="D7" s="37"/>
      <c r="E7" s="37"/>
      <c r="F7" s="38"/>
      <c r="G7" s="37"/>
      <c r="H7" s="37"/>
      <c r="I7" s="37"/>
    </row>
    <row r="8" spans="1:9" ht="15" customHeight="1" x14ac:dyDescent="0.25">
      <c r="A8" s="14" t="s">
        <v>19</v>
      </c>
      <c r="B8" s="2"/>
      <c r="C8" s="2"/>
      <c r="D8" s="2"/>
      <c r="E8" s="2"/>
      <c r="F8" s="2"/>
      <c r="G8" s="2"/>
      <c r="H8" s="11"/>
      <c r="I8" s="11"/>
    </row>
    <row r="9" spans="1:9" ht="15" customHeight="1" x14ac:dyDescent="0.25">
      <c r="A9" s="24"/>
      <c r="B9" s="2"/>
      <c r="C9" s="12"/>
      <c r="D9" s="12"/>
      <c r="E9" s="12"/>
      <c r="F9" s="12"/>
      <c r="G9" s="12"/>
      <c r="H9" s="13"/>
      <c r="I9" s="13"/>
    </row>
    <row r="10" spans="1:9" ht="13.7" customHeight="1" x14ac:dyDescent="0.2">
      <c r="A10" s="14" t="s">
        <v>4</v>
      </c>
      <c r="B10" s="2"/>
      <c r="C10" s="39">
        <v>0</v>
      </c>
      <c r="D10" s="39">
        <v>0</v>
      </c>
      <c r="E10" s="39">
        <v>0</v>
      </c>
      <c r="F10" s="39">
        <v>0</v>
      </c>
      <c r="G10" s="39">
        <v>0</v>
      </c>
      <c r="H10" s="39">
        <v>0</v>
      </c>
      <c r="I10" s="39">
        <v>0</v>
      </c>
    </row>
    <row r="11" spans="1:9" ht="15" customHeight="1" x14ac:dyDescent="0.25">
      <c r="A11" s="2"/>
      <c r="B11" s="2"/>
      <c r="C11" s="31"/>
      <c r="D11" s="31"/>
      <c r="E11" s="31"/>
      <c r="F11" s="31"/>
      <c r="G11" s="31"/>
      <c r="H11" s="31"/>
      <c r="I11" s="31"/>
    </row>
    <row r="12" spans="1:9" ht="15" customHeight="1" x14ac:dyDescent="0.25">
      <c r="A12" s="14" t="s">
        <v>5</v>
      </c>
      <c r="B12" s="2"/>
      <c r="C12" s="32"/>
      <c r="D12" s="32"/>
      <c r="E12" s="32"/>
      <c r="F12" s="32"/>
      <c r="G12" s="32"/>
      <c r="H12" s="32"/>
      <c r="I12" s="32"/>
    </row>
    <row r="13" spans="1:9" ht="15" customHeight="1" x14ac:dyDescent="0.25">
      <c r="A13" s="2"/>
      <c r="B13" s="3" t="s">
        <v>20</v>
      </c>
      <c r="C13" s="16">
        <v>0</v>
      </c>
      <c r="D13" s="16">
        <v>0</v>
      </c>
      <c r="E13" s="16">
        <v>0</v>
      </c>
      <c r="F13" s="16">
        <v>0</v>
      </c>
      <c r="G13" s="16">
        <v>0</v>
      </c>
      <c r="H13" s="16">
        <v>0</v>
      </c>
      <c r="I13" s="16">
        <v>0</v>
      </c>
    </row>
    <row r="14" spans="1:9" ht="15" customHeight="1" x14ac:dyDescent="0.25">
      <c r="A14" s="2"/>
      <c r="B14" s="3" t="s">
        <v>21</v>
      </c>
      <c r="C14" s="16">
        <v>0</v>
      </c>
      <c r="D14" s="16">
        <v>0</v>
      </c>
      <c r="E14" s="16">
        <v>0</v>
      </c>
      <c r="F14" s="16">
        <v>0</v>
      </c>
      <c r="G14" s="16">
        <v>0</v>
      </c>
      <c r="H14" s="16">
        <v>0</v>
      </c>
      <c r="I14" s="16">
        <v>0</v>
      </c>
    </row>
    <row r="15" spans="1:9" ht="15" customHeight="1" x14ac:dyDescent="0.25">
      <c r="A15" s="2"/>
      <c r="B15" s="3" t="s">
        <v>6</v>
      </c>
      <c r="C15" s="16">
        <v>0</v>
      </c>
      <c r="D15" s="16">
        <v>0</v>
      </c>
      <c r="E15" s="16">
        <v>0</v>
      </c>
      <c r="F15" s="16">
        <v>0</v>
      </c>
      <c r="G15" s="16">
        <v>0</v>
      </c>
      <c r="H15" s="16">
        <v>0</v>
      </c>
      <c r="I15" s="16">
        <v>0</v>
      </c>
    </row>
    <row r="16" spans="1:9" ht="15" customHeight="1" x14ac:dyDescent="0.25">
      <c r="A16" s="17"/>
      <c r="B16" s="18" t="s">
        <v>22</v>
      </c>
      <c r="C16" s="16">
        <v>0</v>
      </c>
      <c r="D16" s="19">
        <v>0</v>
      </c>
      <c r="E16" s="19">
        <v>0</v>
      </c>
      <c r="F16" s="19">
        <v>0</v>
      </c>
      <c r="G16" s="19">
        <v>0</v>
      </c>
      <c r="H16" s="19">
        <v>0</v>
      </c>
      <c r="I16" s="19">
        <v>0</v>
      </c>
    </row>
    <row r="17" spans="1:9" ht="15" customHeight="1" x14ac:dyDescent="0.25">
      <c r="A17" s="20"/>
      <c r="B17" s="21" t="s">
        <v>23</v>
      </c>
      <c r="C17" s="22">
        <f>SUM(C13:C16)+C10</f>
        <v>0</v>
      </c>
      <c r="D17" s="22">
        <f t="shared" ref="D17:I17" si="0">SUM(D13:D16)+D10</f>
        <v>0</v>
      </c>
      <c r="E17" s="22">
        <f t="shared" si="0"/>
        <v>0</v>
      </c>
      <c r="F17" s="22">
        <f t="shared" si="0"/>
        <v>0</v>
      </c>
      <c r="G17" s="22">
        <f t="shared" si="0"/>
        <v>0</v>
      </c>
      <c r="H17" s="22">
        <f t="shared" si="0"/>
        <v>0</v>
      </c>
      <c r="I17" s="22">
        <f t="shared" si="0"/>
        <v>0</v>
      </c>
    </row>
    <row r="18" spans="1:9" ht="15" customHeight="1" x14ac:dyDescent="0.25">
      <c r="A18" s="23"/>
      <c r="B18" s="23"/>
      <c r="C18" s="31"/>
      <c r="D18" s="31"/>
      <c r="E18" s="31"/>
      <c r="F18" s="31"/>
      <c r="G18" s="31"/>
      <c r="H18" s="31"/>
      <c r="I18" s="31"/>
    </row>
    <row r="19" spans="1:9" ht="15" customHeight="1" x14ac:dyDescent="0.25">
      <c r="A19" s="14" t="s">
        <v>24</v>
      </c>
      <c r="B19" s="2"/>
      <c r="C19" s="40"/>
      <c r="D19" s="40"/>
      <c r="E19" s="32"/>
      <c r="F19" s="32"/>
      <c r="G19" s="32"/>
      <c r="H19" s="32"/>
      <c r="I19" s="32"/>
    </row>
    <row r="20" spans="1:9" ht="15" customHeight="1" x14ac:dyDescent="0.25">
      <c r="A20" s="2"/>
      <c r="B20" s="3" t="s">
        <v>25</v>
      </c>
      <c r="C20" s="61">
        <v>0</v>
      </c>
      <c r="D20" s="61">
        <v>0</v>
      </c>
      <c r="E20" s="61">
        <v>0</v>
      </c>
      <c r="F20" s="61">
        <v>0</v>
      </c>
      <c r="G20" s="61">
        <v>0</v>
      </c>
      <c r="H20" s="61">
        <v>0</v>
      </c>
      <c r="I20" s="62">
        <v>0</v>
      </c>
    </row>
    <row r="21" spans="1:9" ht="15" customHeight="1" x14ac:dyDescent="0.25">
      <c r="A21" s="17"/>
      <c r="B21" s="18" t="s">
        <v>26</v>
      </c>
      <c r="C21" s="60">
        <v>0</v>
      </c>
      <c r="D21" s="60">
        <v>0</v>
      </c>
      <c r="E21" s="60">
        <v>0</v>
      </c>
      <c r="F21" s="60">
        <v>0</v>
      </c>
      <c r="G21" s="60">
        <v>0</v>
      </c>
      <c r="H21" s="60">
        <v>0</v>
      </c>
      <c r="I21" s="63">
        <v>0</v>
      </c>
    </row>
    <row r="22" spans="1:9" ht="15" customHeight="1" x14ac:dyDescent="0.25">
      <c r="A22" s="17"/>
      <c r="B22" s="18" t="s">
        <v>27</v>
      </c>
      <c r="C22" s="64">
        <v>0</v>
      </c>
      <c r="D22" s="64">
        <v>0</v>
      </c>
      <c r="E22" s="64">
        <v>0</v>
      </c>
      <c r="F22" s="64">
        <v>0</v>
      </c>
      <c r="G22" s="64">
        <v>0</v>
      </c>
      <c r="H22" s="64">
        <v>0</v>
      </c>
      <c r="I22" s="65">
        <v>0</v>
      </c>
    </row>
    <row r="23" spans="1:9" ht="15" customHeight="1" x14ac:dyDescent="0.25">
      <c r="A23" s="20"/>
      <c r="B23" s="21" t="s">
        <v>28</v>
      </c>
      <c r="C23" s="22">
        <f>SUM(C20:C22)</f>
        <v>0</v>
      </c>
      <c r="D23" s="22">
        <f t="shared" ref="D23:I23" si="1">SUM(D20:D22)</f>
        <v>0</v>
      </c>
      <c r="E23" s="22">
        <f t="shared" si="1"/>
        <v>0</v>
      </c>
      <c r="F23" s="22">
        <f t="shared" si="1"/>
        <v>0</v>
      </c>
      <c r="G23" s="22">
        <f t="shared" si="1"/>
        <v>0</v>
      </c>
      <c r="H23" s="22">
        <f t="shared" si="1"/>
        <v>0</v>
      </c>
      <c r="I23" s="22">
        <f t="shared" si="1"/>
        <v>0</v>
      </c>
    </row>
    <row r="24" spans="1:9" ht="15" customHeight="1" x14ac:dyDescent="0.25">
      <c r="A24" s="23"/>
      <c r="B24" s="23"/>
      <c r="C24" s="25"/>
      <c r="D24" s="25"/>
      <c r="E24" s="25"/>
      <c r="F24" s="25"/>
      <c r="G24" s="25"/>
      <c r="H24" s="26"/>
      <c r="I24" s="25"/>
    </row>
    <row r="25" spans="1:9" ht="15" customHeight="1" x14ac:dyDescent="0.25">
      <c r="A25" s="14" t="s">
        <v>29</v>
      </c>
      <c r="B25" s="41"/>
      <c r="C25" s="42">
        <f>C17-C23</f>
        <v>0</v>
      </c>
      <c r="D25" s="42">
        <f t="shared" ref="D25:I25" si="2">D17-D23</f>
        <v>0</v>
      </c>
      <c r="E25" s="42">
        <f t="shared" si="2"/>
        <v>0</v>
      </c>
      <c r="F25" s="42">
        <f t="shared" si="2"/>
        <v>0</v>
      </c>
      <c r="G25" s="42">
        <f t="shared" si="2"/>
        <v>0</v>
      </c>
      <c r="H25" s="42">
        <f t="shared" si="2"/>
        <v>0</v>
      </c>
      <c r="I25" s="42">
        <f t="shared" si="2"/>
        <v>0</v>
      </c>
    </row>
    <row r="26" spans="1:9" ht="15" customHeight="1" x14ac:dyDescent="0.25">
      <c r="A26" s="17"/>
      <c r="B26" s="17"/>
      <c r="C26" s="43"/>
      <c r="D26" s="43"/>
      <c r="E26" s="43"/>
      <c r="F26" s="43"/>
      <c r="G26" s="43"/>
      <c r="H26" s="43"/>
      <c r="I26" s="43"/>
    </row>
    <row r="27" spans="1:9" ht="15" customHeight="1" x14ac:dyDescent="0.25">
      <c r="A27" s="20"/>
      <c r="B27" s="29" t="s">
        <v>7</v>
      </c>
      <c r="C27" s="30">
        <f>C23+C25</f>
        <v>0</v>
      </c>
      <c r="D27" s="30">
        <f t="shared" ref="D27:I27" si="3">D23+D25</f>
        <v>0</v>
      </c>
      <c r="E27" s="30">
        <f t="shared" si="3"/>
        <v>0</v>
      </c>
      <c r="F27" s="30">
        <f t="shared" si="3"/>
        <v>0</v>
      </c>
      <c r="G27" s="30">
        <f t="shared" si="3"/>
        <v>0</v>
      </c>
      <c r="H27" s="30">
        <f t="shared" si="3"/>
        <v>0</v>
      </c>
      <c r="I27" s="30">
        <f t="shared" si="3"/>
        <v>0</v>
      </c>
    </row>
    <row r="28" spans="1:9" ht="13.7" customHeight="1" x14ac:dyDescent="0.2">
      <c r="A28" s="23"/>
      <c r="B28" s="23"/>
      <c r="C28" s="15"/>
      <c r="D28" s="15"/>
      <c r="E28" s="15"/>
      <c r="F28" s="15"/>
      <c r="G28" s="15"/>
      <c r="H28" s="15"/>
      <c r="I28" s="15"/>
    </row>
    <row r="29" spans="1:9" ht="15" customHeight="1" x14ac:dyDescent="0.25">
      <c r="A29" s="33" t="s">
        <v>8</v>
      </c>
      <c r="B29" s="34"/>
      <c r="C29" s="27">
        <f>C17-C27</f>
        <v>0</v>
      </c>
      <c r="D29" s="27">
        <f t="shared" ref="D29:I29" si="4">D17-D27</f>
        <v>0</v>
      </c>
      <c r="E29" s="27">
        <f t="shared" si="4"/>
        <v>0</v>
      </c>
      <c r="F29" s="27">
        <f t="shared" si="4"/>
        <v>0</v>
      </c>
      <c r="G29" s="27">
        <f t="shared" si="4"/>
        <v>0</v>
      </c>
      <c r="H29" s="27">
        <f t="shared" si="4"/>
        <v>0</v>
      </c>
      <c r="I29" s="27">
        <f t="shared" si="4"/>
        <v>0</v>
      </c>
    </row>
  </sheetData>
  <phoneticPr fontId="18" type="noConversion"/>
  <pageMargins left="0.7" right="0.7" top="0.75" bottom="0.75" header="0.3" footer="0.3"/>
  <pageSetup firstPageNumber="10" orientation="portrait" useFirstPageNumber="1"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X47"/>
  <sheetViews>
    <sheetView zoomScaleNormal="100" workbookViewId="0">
      <selection activeCell="N9" sqref="N9"/>
    </sheetView>
  </sheetViews>
  <sheetFormatPr defaultColWidth="8.85546875" defaultRowHeight="14.1" customHeight="1" x14ac:dyDescent="0.2"/>
  <cols>
    <col min="1" max="1" width="15.42578125" style="35" customWidth="1"/>
    <col min="2" max="2" width="36" style="145" customWidth="1"/>
    <col min="3" max="3" width="12.42578125" style="35" hidden="1" customWidth="1"/>
    <col min="4" max="4" width="12.7109375" style="35" hidden="1" customWidth="1"/>
    <col min="5" max="5" width="12.85546875" style="35" hidden="1" customWidth="1"/>
    <col min="6" max="9" width="12.42578125" style="35" customWidth="1"/>
    <col min="10" max="10" width="12.42578125" style="192" customWidth="1"/>
    <col min="11" max="205" width="8.85546875" style="35" customWidth="1"/>
  </cols>
  <sheetData>
    <row r="1" spans="1:206" s="164" customFormat="1" ht="39.75" customHeight="1" x14ac:dyDescent="0.2">
      <c r="A1" s="159" t="s">
        <v>33</v>
      </c>
      <c r="B1" s="159" t="s">
        <v>1</v>
      </c>
      <c r="C1" s="159" t="s">
        <v>2</v>
      </c>
      <c r="D1" s="159" t="s">
        <v>3</v>
      </c>
      <c r="E1" s="159" t="s">
        <v>116</v>
      </c>
      <c r="F1" s="159" t="s">
        <v>480</v>
      </c>
      <c r="G1" s="159" t="s">
        <v>472</v>
      </c>
      <c r="H1" s="159" t="s">
        <v>471</v>
      </c>
      <c r="I1" s="160" t="s">
        <v>494</v>
      </c>
      <c r="J1" s="160" t="s">
        <v>495</v>
      </c>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row>
    <row r="2" spans="1:206" ht="13.7" customHeight="1" x14ac:dyDescent="0.2">
      <c r="A2" s="161" t="s">
        <v>473</v>
      </c>
      <c r="B2" s="161"/>
      <c r="C2" s="161"/>
      <c r="D2" s="161"/>
      <c r="E2" s="161"/>
      <c r="F2" s="162"/>
      <c r="G2" s="166"/>
      <c r="H2" s="166"/>
      <c r="I2" s="166"/>
      <c r="J2" s="193"/>
      <c r="GX2" s="35"/>
    </row>
    <row r="3" spans="1:206" ht="13.7" customHeight="1" x14ac:dyDescent="0.25">
      <c r="A3" s="88" t="s">
        <v>308</v>
      </c>
      <c r="B3" s="147" t="s">
        <v>324</v>
      </c>
      <c r="C3" s="86"/>
      <c r="D3" s="86"/>
      <c r="E3" s="86"/>
      <c r="F3" s="140">
        <v>1233225</v>
      </c>
      <c r="G3" s="189">
        <v>706939</v>
      </c>
      <c r="H3" s="167"/>
      <c r="I3" s="168">
        <v>707082</v>
      </c>
      <c r="J3" s="123">
        <v>824045.43668250041</v>
      </c>
    </row>
    <row r="4" spans="1:206" ht="14.85" customHeight="1" x14ac:dyDescent="0.25">
      <c r="A4" s="89" t="s">
        <v>309</v>
      </c>
      <c r="B4" s="148" t="s">
        <v>118</v>
      </c>
      <c r="C4" s="84">
        <v>1450074.67</v>
      </c>
      <c r="D4" s="84">
        <v>1485586.68</v>
      </c>
      <c r="E4" s="84">
        <v>1521594.99</v>
      </c>
      <c r="F4" s="120">
        <v>1597421</v>
      </c>
      <c r="G4" s="189">
        <v>1633880</v>
      </c>
      <c r="H4" s="167">
        <v>1041200</v>
      </c>
      <c r="I4" s="168">
        <v>2313029</v>
      </c>
      <c r="J4" s="199">
        <f>SUM(I4*1.03)</f>
        <v>2382419.87</v>
      </c>
      <c r="GX4" s="35"/>
    </row>
    <row r="5" spans="1:206" ht="15" customHeight="1" x14ac:dyDescent="0.25">
      <c r="A5" s="89" t="s">
        <v>310</v>
      </c>
      <c r="B5" s="148" t="s">
        <v>202</v>
      </c>
      <c r="C5" s="90"/>
      <c r="D5" s="90"/>
      <c r="E5" s="90"/>
      <c r="F5" s="120">
        <v>0</v>
      </c>
      <c r="G5" s="189">
        <v>0</v>
      </c>
      <c r="H5" s="167">
        <v>0</v>
      </c>
      <c r="I5" s="168">
        <v>0</v>
      </c>
      <c r="J5" s="199">
        <v>0</v>
      </c>
      <c r="GX5" s="35"/>
    </row>
    <row r="6" spans="1:206" ht="14.85" customHeight="1" x14ac:dyDescent="0.25">
      <c r="A6" s="89" t="s">
        <v>311</v>
      </c>
      <c r="B6" s="148" t="s">
        <v>120</v>
      </c>
      <c r="C6" s="84">
        <v>0</v>
      </c>
      <c r="D6" s="84">
        <v>66730.820000000007</v>
      </c>
      <c r="E6" s="84">
        <v>892173.69</v>
      </c>
      <c r="F6" s="120">
        <v>18763</v>
      </c>
      <c r="G6" s="189">
        <v>175000</v>
      </c>
      <c r="H6" s="167">
        <v>170669</v>
      </c>
      <c r="I6" s="168">
        <v>170000</v>
      </c>
      <c r="J6" s="199">
        <v>170000</v>
      </c>
      <c r="GX6" s="35"/>
    </row>
    <row r="7" spans="1:206" ht="14.85" customHeight="1" x14ac:dyDescent="0.25">
      <c r="A7" s="89" t="s">
        <v>312</v>
      </c>
      <c r="B7" s="148" t="s">
        <v>121</v>
      </c>
      <c r="C7" s="84"/>
      <c r="D7" s="84">
        <v>55300</v>
      </c>
      <c r="E7" s="84">
        <v>131560</v>
      </c>
      <c r="F7" s="120">
        <v>66587</v>
      </c>
      <c r="G7" s="189">
        <v>72000</v>
      </c>
      <c r="H7" s="167">
        <v>37800</v>
      </c>
      <c r="I7" s="168">
        <v>0</v>
      </c>
      <c r="J7" s="217">
        <v>0</v>
      </c>
      <c r="GX7" s="35"/>
    </row>
    <row r="8" spans="1:206" ht="14.85" customHeight="1" x14ac:dyDescent="0.25">
      <c r="A8" s="89" t="s">
        <v>313</v>
      </c>
      <c r="B8" s="148" t="s">
        <v>122</v>
      </c>
      <c r="C8" s="84">
        <v>1270</v>
      </c>
      <c r="D8" s="84">
        <v>1222</v>
      </c>
      <c r="E8" s="84">
        <v>1266</v>
      </c>
      <c r="F8" s="120">
        <v>1260</v>
      </c>
      <c r="G8" s="189">
        <v>0</v>
      </c>
      <c r="H8" s="167">
        <v>0</v>
      </c>
      <c r="I8" s="168">
        <v>0</v>
      </c>
      <c r="J8" s="217">
        <v>0</v>
      </c>
      <c r="GX8" s="35"/>
    </row>
    <row r="9" spans="1:206" ht="14.85" customHeight="1" x14ac:dyDescent="0.25">
      <c r="A9" s="89" t="s">
        <v>314</v>
      </c>
      <c r="B9" s="148" t="s">
        <v>123</v>
      </c>
      <c r="C9" s="84">
        <v>603.30999999999995</v>
      </c>
      <c r="D9" s="84">
        <v>390.26</v>
      </c>
      <c r="E9" s="84">
        <v>356.57</v>
      </c>
      <c r="F9" s="120">
        <v>434</v>
      </c>
      <c r="G9" s="189">
        <v>0</v>
      </c>
      <c r="H9" s="167">
        <v>0</v>
      </c>
      <c r="I9" s="168">
        <v>0</v>
      </c>
      <c r="J9" s="199">
        <v>0</v>
      </c>
      <c r="GX9" s="35"/>
    </row>
    <row r="10" spans="1:206" ht="14.85" customHeight="1" x14ac:dyDescent="0.25">
      <c r="A10" s="92" t="s">
        <v>325</v>
      </c>
      <c r="B10" s="148" t="s">
        <v>327</v>
      </c>
      <c r="C10" s="84">
        <f>8225.69+152.35</f>
        <v>8378.0400000000009</v>
      </c>
      <c r="D10" s="84">
        <f>8804.85+278.5</f>
        <v>9083.35</v>
      </c>
      <c r="E10" s="84">
        <f>9696.67+94.72</f>
        <v>9791.39</v>
      </c>
      <c r="F10" s="120">
        <v>11299</v>
      </c>
      <c r="G10" s="189">
        <v>9600</v>
      </c>
      <c r="H10" s="167">
        <v>7124</v>
      </c>
      <c r="I10" s="168">
        <v>9600</v>
      </c>
      <c r="J10" s="199">
        <v>9600</v>
      </c>
      <c r="GX10" s="35"/>
    </row>
    <row r="11" spans="1:206" ht="14.85" customHeight="1" x14ac:dyDescent="0.25">
      <c r="A11" s="92" t="s">
        <v>326</v>
      </c>
      <c r="B11" s="148" t="s">
        <v>328</v>
      </c>
      <c r="C11" s="84"/>
      <c r="D11" s="84"/>
      <c r="E11" s="84"/>
      <c r="F11" s="120">
        <v>282</v>
      </c>
      <c r="G11" s="189">
        <v>100</v>
      </c>
      <c r="H11" s="167">
        <v>40</v>
      </c>
      <c r="I11" s="168">
        <v>100</v>
      </c>
      <c r="J11" s="199">
        <v>100</v>
      </c>
      <c r="GX11" s="35"/>
    </row>
    <row r="12" spans="1:206" ht="14.1" customHeight="1" x14ac:dyDescent="0.25">
      <c r="A12" s="94" t="s">
        <v>315</v>
      </c>
      <c r="B12" s="148" t="s">
        <v>119</v>
      </c>
      <c r="C12" s="84">
        <v>44663.75</v>
      </c>
      <c r="D12" s="84">
        <v>41701.29</v>
      </c>
      <c r="E12" s="84">
        <v>40924.269999999997</v>
      </c>
      <c r="F12" s="120">
        <v>27913</v>
      </c>
      <c r="G12" s="189">
        <v>30000</v>
      </c>
      <c r="H12" s="167">
        <v>23784</v>
      </c>
      <c r="I12" s="168">
        <v>30000</v>
      </c>
      <c r="J12" s="199">
        <v>30000</v>
      </c>
      <c r="GX12" s="35"/>
    </row>
    <row r="13" spans="1:206" ht="14.1" customHeight="1" x14ac:dyDescent="0.25">
      <c r="A13" s="94" t="s">
        <v>316</v>
      </c>
      <c r="B13" s="148" t="s">
        <v>117</v>
      </c>
      <c r="C13" s="84">
        <v>422170.48</v>
      </c>
      <c r="D13" s="84">
        <v>457544.12</v>
      </c>
      <c r="E13" s="84">
        <v>433545.07</v>
      </c>
      <c r="F13" s="120">
        <v>358035</v>
      </c>
      <c r="G13" s="189">
        <v>380000</v>
      </c>
      <c r="H13" s="167">
        <v>278737</v>
      </c>
      <c r="I13" s="168">
        <f>SUM(G13*1.05)</f>
        <v>399000</v>
      </c>
      <c r="J13" s="189">
        <f>SUM(I13*1.05)</f>
        <v>418950</v>
      </c>
      <c r="GX13" s="35"/>
    </row>
    <row r="14" spans="1:206" ht="14.1" customHeight="1" x14ac:dyDescent="0.25">
      <c r="A14" s="92" t="s">
        <v>329</v>
      </c>
      <c r="B14" s="148" t="s">
        <v>330</v>
      </c>
      <c r="C14" s="84"/>
      <c r="D14" s="84"/>
      <c r="E14" s="84"/>
      <c r="F14" s="120">
        <v>0</v>
      </c>
      <c r="G14" s="189">
        <v>0</v>
      </c>
      <c r="H14" s="167">
        <v>0</v>
      </c>
      <c r="I14" s="168">
        <v>0</v>
      </c>
      <c r="J14" s="199">
        <v>0</v>
      </c>
      <c r="GX14" s="35"/>
    </row>
    <row r="15" spans="1:206" ht="14.1" customHeight="1" x14ac:dyDescent="0.25">
      <c r="A15" s="82" t="s">
        <v>331</v>
      </c>
      <c r="B15" s="148" t="s">
        <v>332</v>
      </c>
      <c r="C15" s="84"/>
      <c r="D15" s="84"/>
      <c r="E15" s="84"/>
      <c r="F15" s="120">
        <v>0</v>
      </c>
      <c r="G15" s="189">
        <v>0</v>
      </c>
      <c r="H15" s="167">
        <v>0</v>
      </c>
      <c r="I15" s="168">
        <v>0</v>
      </c>
      <c r="J15" s="199">
        <v>0</v>
      </c>
      <c r="GX15" s="35"/>
    </row>
    <row r="16" spans="1:206" ht="14.1" customHeight="1" x14ac:dyDescent="0.25">
      <c r="A16" s="92" t="s">
        <v>317</v>
      </c>
      <c r="B16" s="148" t="s">
        <v>6</v>
      </c>
      <c r="C16" s="84">
        <v>3137.28</v>
      </c>
      <c r="D16" s="84">
        <v>6237.97</v>
      </c>
      <c r="E16" s="84">
        <v>7513.37</v>
      </c>
      <c r="F16" s="120">
        <v>164</v>
      </c>
      <c r="G16" s="189">
        <v>0</v>
      </c>
      <c r="H16" s="167">
        <v>0</v>
      </c>
      <c r="I16" s="168">
        <v>0</v>
      </c>
      <c r="J16" s="199">
        <v>0</v>
      </c>
      <c r="GX16" s="35"/>
    </row>
    <row r="17" spans="1:206" ht="14.1" customHeight="1" x14ac:dyDescent="0.25">
      <c r="A17" s="92" t="s">
        <v>333</v>
      </c>
      <c r="B17" s="148" t="s">
        <v>486</v>
      </c>
      <c r="C17" s="84"/>
      <c r="D17" s="84"/>
      <c r="E17" s="84"/>
      <c r="F17" s="120">
        <v>0</v>
      </c>
      <c r="G17" s="189">
        <v>2</v>
      </c>
      <c r="H17" s="167">
        <v>1</v>
      </c>
      <c r="I17" s="168">
        <v>0</v>
      </c>
      <c r="J17" s="199">
        <v>0</v>
      </c>
      <c r="GX17" s="35"/>
    </row>
    <row r="18" spans="1:206" ht="14.1" customHeight="1" x14ac:dyDescent="0.25">
      <c r="A18" s="92" t="s">
        <v>334</v>
      </c>
      <c r="B18" s="148" t="s">
        <v>335</v>
      </c>
      <c r="C18" s="84"/>
      <c r="D18" s="84"/>
      <c r="E18" s="84"/>
      <c r="F18" s="120">
        <v>0</v>
      </c>
      <c r="G18" s="189">
        <v>0</v>
      </c>
      <c r="H18" s="167">
        <v>0</v>
      </c>
      <c r="I18" s="168">
        <v>0</v>
      </c>
      <c r="J18" s="199">
        <v>0</v>
      </c>
      <c r="GX18" s="35"/>
    </row>
    <row r="19" spans="1:206" ht="14.1" customHeight="1" x14ac:dyDescent="0.25">
      <c r="A19" s="93" t="s">
        <v>318</v>
      </c>
      <c r="B19" s="148" t="s">
        <v>30</v>
      </c>
      <c r="C19" s="84"/>
      <c r="D19" s="84"/>
      <c r="E19" s="84"/>
      <c r="F19" s="120">
        <v>0</v>
      </c>
      <c r="G19" s="189">
        <v>7949</v>
      </c>
      <c r="H19" s="167">
        <v>7949</v>
      </c>
      <c r="I19" s="168">
        <v>0</v>
      </c>
      <c r="J19" s="199">
        <v>0</v>
      </c>
      <c r="GX19" s="35"/>
    </row>
    <row r="20" spans="1:206" ht="14.1" customHeight="1" x14ac:dyDescent="0.25">
      <c r="A20" s="93" t="s">
        <v>336</v>
      </c>
      <c r="B20" s="148" t="s">
        <v>337</v>
      </c>
      <c r="C20" s="84"/>
      <c r="D20" s="84"/>
      <c r="E20" s="84"/>
      <c r="F20" s="120">
        <v>25220</v>
      </c>
      <c r="G20" s="189">
        <v>2057</v>
      </c>
      <c r="H20" s="167">
        <v>2456</v>
      </c>
      <c r="I20" s="168">
        <v>0</v>
      </c>
      <c r="J20" s="199">
        <v>0</v>
      </c>
      <c r="GX20" s="35"/>
    </row>
    <row r="21" spans="1:206" ht="14.1" customHeight="1" x14ac:dyDescent="0.25">
      <c r="A21" s="92" t="s">
        <v>338</v>
      </c>
      <c r="B21" s="148" t="s">
        <v>339</v>
      </c>
      <c r="C21" s="84"/>
      <c r="D21" s="84"/>
      <c r="E21" s="84"/>
      <c r="F21" s="120">
        <v>8821</v>
      </c>
      <c r="G21" s="189">
        <v>118723</v>
      </c>
      <c r="H21" s="167">
        <v>118723</v>
      </c>
      <c r="I21" s="168">
        <v>55000</v>
      </c>
      <c r="J21" s="199">
        <v>0</v>
      </c>
      <c r="GX21" s="35"/>
    </row>
    <row r="22" spans="1:206" ht="14.1" customHeight="1" x14ac:dyDescent="0.25">
      <c r="A22" s="92" t="s">
        <v>467</v>
      </c>
      <c r="B22" s="148" t="s">
        <v>124</v>
      </c>
      <c r="C22" s="84">
        <v>4333.1400000000003</v>
      </c>
      <c r="D22" s="84">
        <f>245+675.19</f>
        <v>920.19</v>
      </c>
      <c r="E22" s="84">
        <f>217.27+509.39</f>
        <v>726.66</v>
      </c>
      <c r="F22" s="120">
        <v>0</v>
      </c>
      <c r="G22" s="189">
        <v>0</v>
      </c>
      <c r="H22" s="167">
        <v>205</v>
      </c>
      <c r="I22" s="168">
        <v>0</v>
      </c>
      <c r="J22" s="199">
        <v>0</v>
      </c>
      <c r="GX22" s="35"/>
    </row>
    <row r="23" spans="1:206" ht="14.1" customHeight="1" x14ac:dyDescent="0.25">
      <c r="A23" s="92" t="s">
        <v>468</v>
      </c>
      <c r="B23" s="148" t="s">
        <v>469</v>
      </c>
      <c r="C23" s="84"/>
      <c r="D23" s="84"/>
      <c r="E23" s="84"/>
      <c r="F23" s="120">
        <v>6882</v>
      </c>
      <c r="G23" s="189">
        <v>248</v>
      </c>
      <c r="H23" s="167">
        <v>552</v>
      </c>
      <c r="I23" s="168">
        <v>0</v>
      </c>
      <c r="J23" s="199">
        <v>0</v>
      </c>
      <c r="GX23" s="35"/>
    </row>
    <row r="24" spans="1:206" ht="14.1" customHeight="1" x14ac:dyDescent="0.25">
      <c r="A24" s="94" t="s">
        <v>466</v>
      </c>
      <c r="B24" s="148" t="s">
        <v>125</v>
      </c>
      <c r="C24" s="91">
        <v>92653.119999999995</v>
      </c>
      <c r="D24" s="91">
        <v>137593.22</v>
      </c>
      <c r="E24" s="91">
        <v>176711.33</v>
      </c>
      <c r="F24" s="120">
        <v>148830</v>
      </c>
      <c r="G24" s="189">
        <v>199200</v>
      </c>
      <c r="H24" s="167">
        <v>110572</v>
      </c>
      <c r="I24" s="168">
        <v>100000</v>
      </c>
      <c r="J24" s="217">
        <v>100000</v>
      </c>
      <c r="GX24" s="35"/>
    </row>
    <row r="25" spans="1:206" ht="14.1" customHeight="1" x14ac:dyDescent="0.25">
      <c r="A25" s="92" t="s">
        <v>340</v>
      </c>
      <c r="B25" s="148" t="s">
        <v>341</v>
      </c>
      <c r="C25" s="84"/>
      <c r="D25" s="84"/>
      <c r="E25" s="84"/>
      <c r="F25" s="120">
        <v>0</v>
      </c>
      <c r="G25" s="189">
        <v>0</v>
      </c>
      <c r="H25" s="167">
        <v>0</v>
      </c>
      <c r="I25" s="168">
        <v>0</v>
      </c>
      <c r="J25" s="199">
        <v>0</v>
      </c>
      <c r="GX25" s="35"/>
    </row>
    <row r="26" spans="1:206" ht="14.1" customHeight="1" x14ac:dyDescent="0.25">
      <c r="A26" s="92" t="s">
        <v>342</v>
      </c>
      <c r="B26" s="148" t="s">
        <v>501</v>
      </c>
      <c r="C26" s="91"/>
      <c r="D26" s="91"/>
      <c r="E26" s="91"/>
      <c r="F26" s="120">
        <v>0</v>
      </c>
      <c r="G26" s="189">
        <v>0</v>
      </c>
      <c r="H26" s="167">
        <v>0</v>
      </c>
      <c r="I26" s="168">
        <v>0</v>
      </c>
      <c r="J26" s="199">
        <v>0</v>
      </c>
      <c r="GX26" s="35"/>
    </row>
    <row r="27" spans="1:206" ht="14.1" customHeight="1" x14ac:dyDescent="0.25">
      <c r="A27" s="197" t="s">
        <v>487</v>
      </c>
      <c r="B27" s="148" t="s">
        <v>481</v>
      </c>
      <c r="C27" s="91"/>
      <c r="D27" s="91"/>
      <c r="E27" s="91"/>
      <c r="F27" s="120"/>
      <c r="G27" s="189">
        <v>212000</v>
      </c>
      <c r="H27" s="167">
        <v>0</v>
      </c>
      <c r="I27" s="191">
        <v>0</v>
      </c>
      <c r="J27" s="199">
        <v>0</v>
      </c>
      <c r="GX27" s="35"/>
    </row>
    <row r="28" spans="1:206" ht="14.1" customHeight="1" x14ac:dyDescent="0.25">
      <c r="A28" s="87" t="s">
        <v>319</v>
      </c>
      <c r="B28" s="148" t="s">
        <v>201</v>
      </c>
      <c r="C28" s="91"/>
      <c r="D28" s="91"/>
      <c r="E28" s="91"/>
      <c r="F28" s="120">
        <v>25341</v>
      </c>
      <c r="G28" s="189">
        <v>0</v>
      </c>
      <c r="H28" s="167">
        <v>0</v>
      </c>
      <c r="I28" s="168">
        <v>0</v>
      </c>
      <c r="J28" s="199">
        <v>0</v>
      </c>
      <c r="GX28" s="35"/>
    </row>
    <row r="29" spans="1:206" ht="14.1" customHeight="1" x14ac:dyDescent="0.25">
      <c r="A29" s="95" t="s">
        <v>343</v>
      </c>
      <c r="B29" s="148" t="s">
        <v>427</v>
      </c>
      <c r="C29" s="91">
        <v>3426.77</v>
      </c>
      <c r="D29" s="91">
        <v>825000</v>
      </c>
      <c r="E29" s="91">
        <v>0</v>
      </c>
      <c r="F29" s="120">
        <v>0</v>
      </c>
      <c r="G29" s="189">
        <v>5000</v>
      </c>
      <c r="H29" s="167">
        <v>0</v>
      </c>
      <c r="I29" s="168">
        <v>5000</v>
      </c>
      <c r="J29" s="199">
        <v>5000</v>
      </c>
      <c r="GX29" s="35"/>
    </row>
    <row r="30" spans="1:206" ht="14.1" customHeight="1" x14ac:dyDescent="0.25">
      <c r="A30" s="95"/>
      <c r="B30" s="148"/>
      <c r="C30" s="91"/>
      <c r="D30" s="91"/>
      <c r="E30" s="91"/>
      <c r="F30" s="120"/>
      <c r="G30" s="189"/>
      <c r="H30" s="167"/>
      <c r="I30" s="167"/>
      <c r="J30" s="198"/>
      <c r="GX30" s="35"/>
    </row>
    <row r="31" spans="1:206" ht="14.1" customHeight="1" x14ac:dyDescent="0.25">
      <c r="A31" s="154"/>
      <c r="B31" s="155" t="s">
        <v>458</v>
      </c>
      <c r="C31" s="152"/>
      <c r="D31" s="152"/>
      <c r="E31" s="152"/>
      <c r="F31" s="152">
        <f>F32-F3</f>
        <v>2297252</v>
      </c>
      <c r="G31" s="165">
        <f>G32-G3</f>
        <v>2845759</v>
      </c>
      <c r="H31" s="167"/>
      <c r="I31" s="165">
        <f>I32-I3</f>
        <v>3081729</v>
      </c>
      <c r="J31" s="165">
        <f>J32-J3</f>
        <v>3116069.87</v>
      </c>
      <c r="GX31" s="35"/>
    </row>
    <row r="32" spans="1:206" ht="13.7" customHeight="1" x14ac:dyDescent="0.2">
      <c r="A32" s="156"/>
      <c r="B32" s="157" t="s">
        <v>413</v>
      </c>
      <c r="C32" s="156"/>
      <c r="D32" s="156"/>
      <c r="E32" s="156"/>
      <c r="F32" s="153">
        <f>SUM(F3:F29)</f>
        <v>3530477</v>
      </c>
      <c r="G32" s="165">
        <f>SUM(G3:G29)</f>
        <v>3552698</v>
      </c>
      <c r="H32" s="167"/>
      <c r="I32" s="165">
        <f>SUM(I3:I29)</f>
        <v>3788811</v>
      </c>
      <c r="J32" s="165">
        <f>SUM(J3:J29)</f>
        <v>3940115.3066825005</v>
      </c>
      <c r="GX32" s="35"/>
    </row>
    <row r="36" spans="1:205" ht="16.350000000000001" hidden="1" customHeight="1" x14ac:dyDescent="0.25">
      <c r="A36" s="14" t="s">
        <v>32</v>
      </c>
      <c r="B36" s="149"/>
      <c r="C36" s="11"/>
      <c r="D36" s="11"/>
      <c r="E36" s="11"/>
    </row>
    <row r="37" spans="1:205" ht="15" hidden="1" customHeight="1" x14ac:dyDescent="0.25">
      <c r="A37" s="2"/>
      <c r="B37" s="53" t="s">
        <v>4</v>
      </c>
      <c r="C37" s="44">
        <v>0</v>
      </c>
      <c r="D37" s="16">
        <v>0</v>
      </c>
      <c r="E37" s="16">
        <v>0</v>
      </c>
    </row>
    <row r="38" spans="1:205" ht="15" hidden="1" customHeight="1" x14ac:dyDescent="0.25">
      <c r="A38" s="2"/>
      <c r="B38" s="53" t="s">
        <v>20</v>
      </c>
      <c r="C38" s="16">
        <v>0</v>
      </c>
      <c r="D38" s="16">
        <v>0</v>
      </c>
      <c r="E38" s="16">
        <v>0</v>
      </c>
    </row>
    <row r="39" spans="1:205" ht="15" hidden="1" customHeight="1" x14ac:dyDescent="0.25">
      <c r="A39" s="2"/>
      <c r="B39" s="53" t="s">
        <v>21</v>
      </c>
      <c r="C39" s="16">
        <v>0</v>
      </c>
      <c r="D39" s="16">
        <v>0</v>
      </c>
      <c r="E39" s="16">
        <v>0</v>
      </c>
    </row>
    <row r="40" spans="1:205" ht="15" hidden="1" customHeight="1" x14ac:dyDescent="0.25">
      <c r="A40" s="2"/>
      <c r="B40" s="53" t="s">
        <v>6</v>
      </c>
      <c r="C40" s="16">
        <v>0</v>
      </c>
      <c r="D40" s="16">
        <v>0</v>
      </c>
      <c r="E40" s="16">
        <v>0</v>
      </c>
    </row>
    <row r="41" spans="1:205" ht="15" hidden="1" customHeight="1" x14ac:dyDescent="0.25">
      <c r="A41" s="17"/>
      <c r="B41" s="150" t="s">
        <v>22</v>
      </c>
      <c r="C41" s="19">
        <v>0</v>
      </c>
      <c r="D41" s="19">
        <v>0</v>
      </c>
      <c r="E41" s="19">
        <v>0</v>
      </c>
    </row>
    <row r="42" spans="1:205" ht="12.6" hidden="1" customHeight="1" x14ac:dyDescent="0.25">
      <c r="A42" s="46"/>
      <c r="B42" s="151" t="s">
        <v>10</v>
      </c>
      <c r="C42" s="45">
        <f>SUM(C37:C41)</f>
        <v>0</v>
      </c>
      <c r="D42" s="45">
        <f>SUM(D37:D41)</f>
        <v>0</v>
      </c>
      <c r="E42" s="45">
        <f>SUM(E37:E41)</f>
        <v>0</v>
      </c>
    </row>
    <row r="47" spans="1:205" ht="14.1" customHeight="1" x14ac:dyDescent="0.2">
      <c r="GW47"/>
    </row>
  </sheetData>
  <phoneticPr fontId="18" type="noConversion"/>
  <pageMargins left="0.25" right="0.25" top="0.5" bottom="0.5" header="0.3" footer="0.3"/>
  <pageSetup scale="91" firstPageNumber="2" orientation="portrait" useFirstPageNumber="1" r:id="rId1"/>
  <headerFooter>
    <oddFooter>&amp;C&amp;"Helvetica,Regular"&amp;12&amp;K000000&amp;P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FI263"/>
  <sheetViews>
    <sheetView tabSelected="1" zoomScaleNormal="100" workbookViewId="0">
      <pane ySplit="1" topLeftCell="A2" activePane="bottomLeft" state="frozen"/>
      <selection pane="bottomLeft" activeCell="K5" sqref="K5"/>
    </sheetView>
  </sheetViews>
  <sheetFormatPr defaultColWidth="8.85546875" defaultRowHeight="14.1" customHeight="1" x14ac:dyDescent="0.25"/>
  <cols>
    <col min="1" max="1" width="15.42578125" style="69" customWidth="1"/>
    <col min="2" max="2" width="36" style="69" customWidth="1"/>
    <col min="3" max="3" width="12.5703125" style="125" customWidth="1"/>
    <col min="4" max="6" width="12.5703125" style="185" customWidth="1"/>
    <col min="7" max="7" width="12.5703125" style="69" customWidth="1"/>
    <col min="8" max="165" width="8.85546875" style="69" customWidth="1"/>
    <col min="166" max="16384" width="8.85546875" style="70"/>
  </cols>
  <sheetData>
    <row r="1" spans="1:165" s="170" customFormat="1" ht="30" customHeight="1" x14ac:dyDescent="0.2">
      <c r="A1" s="173" t="s">
        <v>33</v>
      </c>
      <c r="B1" s="173" t="s">
        <v>34</v>
      </c>
      <c r="C1" s="174" t="s">
        <v>476</v>
      </c>
      <c r="D1" s="175" t="s">
        <v>472</v>
      </c>
      <c r="E1" s="175" t="s">
        <v>493</v>
      </c>
      <c r="F1" s="175" t="s">
        <v>494</v>
      </c>
      <c r="G1" s="174" t="s">
        <v>495</v>
      </c>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row>
    <row r="2" spans="1:165" ht="15.6" customHeight="1" x14ac:dyDescent="0.25">
      <c r="A2" s="171" t="s">
        <v>37</v>
      </c>
      <c r="B2" s="172"/>
      <c r="C2" s="133"/>
      <c r="D2" s="128"/>
      <c r="E2" s="128"/>
      <c r="F2" s="128"/>
      <c r="G2" s="133"/>
    </row>
    <row r="3" spans="1:165" ht="15" x14ac:dyDescent="0.25">
      <c r="A3" s="98" t="s">
        <v>416</v>
      </c>
      <c r="B3" s="83" t="s">
        <v>417</v>
      </c>
      <c r="C3" s="123">
        <v>706939</v>
      </c>
      <c r="D3" s="123">
        <v>707082</v>
      </c>
      <c r="E3" s="122"/>
      <c r="F3" s="182">
        <v>824045.43668250041</v>
      </c>
      <c r="G3" s="123">
        <v>963189.07543850038</v>
      </c>
    </row>
    <row r="4" spans="1:165" ht="15" x14ac:dyDescent="0.25">
      <c r="A4" s="98" t="s">
        <v>418</v>
      </c>
      <c r="B4" s="83" t="s">
        <v>421</v>
      </c>
      <c r="C4" s="123"/>
      <c r="D4" s="123"/>
      <c r="E4" s="122"/>
      <c r="F4" s="215"/>
      <c r="G4" s="122"/>
    </row>
    <row r="5" spans="1:165" ht="15" x14ac:dyDescent="0.25">
      <c r="A5" s="98" t="s">
        <v>419</v>
      </c>
      <c r="B5" s="83" t="s">
        <v>422</v>
      </c>
      <c r="C5" s="123"/>
      <c r="D5" s="123"/>
      <c r="E5" s="122"/>
      <c r="F5" s="182"/>
      <c r="G5" s="122"/>
    </row>
    <row r="6" spans="1:165" ht="15" x14ac:dyDescent="0.25">
      <c r="A6" s="98" t="s">
        <v>420</v>
      </c>
      <c r="B6" s="83" t="s">
        <v>423</v>
      </c>
      <c r="C6" s="123"/>
      <c r="D6" s="123"/>
      <c r="E6" s="122"/>
      <c r="F6" s="182"/>
      <c r="G6" s="123"/>
    </row>
    <row r="7" spans="1:165" ht="15" x14ac:dyDescent="0.25">
      <c r="A7" s="98" t="s">
        <v>424</v>
      </c>
      <c r="B7" s="83" t="s">
        <v>425</v>
      </c>
      <c r="C7" s="123"/>
      <c r="D7" s="123"/>
      <c r="E7" s="122"/>
      <c r="F7" s="182"/>
      <c r="G7" s="123"/>
    </row>
    <row r="8" spans="1:165" ht="15" x14ac:dyDescent="0.25">
      <c r="A8" s="88"/>
      <c r="B8" s="96"/>
      <c r="C8" s="124">
        <f>SUM(C3:C7)</f>
        <v>706939</v>
      </c>
      <c r="D8" s="124">
        <f>SUM(D3:D7)</f>
        <v>707082</v>
      </c>
      <c r="E8" s="122"/>
      <c r="F8" s="186">
        <f>SUM(F3:F7)</f>
        <v>824045.43668250041</v>
      </c>
      <c r="G8" s="124">
        <f>SUM(G3:G7)</f>
        <v>963189.07543850038</v>
      </c>
    </row>
    <row r="9" spans="1:165" ht="15" x14ac:dyDescent="0.25">
      <c r="A9" s="88"/>
      <c r="B9" s="96"/>
      <c r="C9" s="123"/>
      <c r="D9" s="123"/>
      <c r="E9" s="122"/>
      <c r="F9" s="182"/>
      <c r="G9" s="123"/>
    </row>
    <row r="10" spans="1:165" ht="15" x14ac:dyDescent="0.25">
      <c r="A10" s="88" t="s">
        <v>261</v>
      </c>
      <c r="B10" s="99" t="s">
        <v>437</v>
      </c>
      <c r="C10" s="123">
        <v>105000</v>
      </c>
      <c r="D10" s="123">
        <v>123600</v>
      </c>
      <c r="E10" s="122">
        <v>92400</v>
      </c>
      <c r="F10" s="182">
        <v>128600</v>
      </c>
      <c r="G10" s="123">
        <f>SUM(F10*1.04)</f>
        <v>133744</v>
      </c>
    </row>
    <row r="11" spans="1:165" ht="15" x14ac:dyDescent="0.25">
      <c r="A11" s="88" t="s">
        <v>262</v>
      </c>
      <c r="B11" s="99" t="s">
        <v>438</v>
      </c>
      <c r="C11" s="123">
        <v>56577</v>
      </c>
      <c r="D11" s="123">
        <v>56000</v>
      </c>
      <c r="E11" s="122">
        <v>41204</v>
      </c>
      <c r="F11" s="182">
        <v>70000</v>
      </c>
      <c r="G11" s="123">
        <f>SUM(F11*1.07)</f>
        <v>74900</v>
      </c>
    </row>
    <row r="12" spans="1:165" ht="15" x14ac:dyDescent="0.25">
      <c r="A12" s="88" t="s">
        <v>263</v>
      </c>
      <c r="B12" s="100" t="s">
        <v>415</v>
      </c>
      <c r="C12" s="123">
        <v>34429</v>
      </c>
      <c r="D12" s="123">
        <v>25000</v>
      </c>
      <c r="E12" s="122">
        <v>23086</v>
      </c>
      <c r="F12" s="182">
        <v>27000</v>
      </c>
      <c r="G12" s="123">
        <v>29000</v>
      </c>
    </row>
    <row r="13" spans="1:165" ht="15" x14ac:dyDescent="0.25">
      <c r="A13" s="88" t="s">
        <v>264</v>
      </c>
      <c r="B13" s="99" t="s">
        <v>128</v>
      </c>
      <c r="C13" s="123">
        <v>23750</v>
      </c>
      <c r="D13" s="123">
        <v>0</v>
      </c>
      <c r="E13" s="122">
        <v>0</v>
      </c>
      <c r="F13" s="182">
        <v>0</v>
      </c>
      <c r="G13" s="123">
        <v>0</v>
      </c>
    </row>
    <row r="14" spans="1:165" ht="15" x14ac:dyDescent="0.25">
      <c r="A14" s="88" t="s">
        <v>265</v>
      </c>
      <c r="B14" s="99" t="s">
        <v>129</v>
      </c>
      <c r="C14" s="123">
        <v>42395</v>
      </c>
      <c r="D14" s="123">
        <v>65000</v>
      </c>
      <c r="E14" s="122">
        <v>49157</v>
      </c>
      <c r="F14" s="182">
        <v>0</v>
      </c>
      <c r="G14" s="123">
        <f>SUM(F14*1.07)</f>
        <v>0</v>
      </c>
    </row>
    <row r="15" spans="1:165" ht="15" x14ac:dyDescent="0.25">
      <c r="A15" s="88" t="s">
        <v>321</v>
      </c>
      <c r="B15" s="99" t="s">
        <v>190</v>
      </c>
      <c r="C15" s="123">
        <v>0</v>
      </c>
      <c r="D15" s="123">
        <v>0</v>
      </c>
      <c r="E15" s="122">
        <v>0</v>
      </c>
      <c r="F15" s="182">
        <v>0</v>
      </c>
      <c r="G15" s="123"/>
    </row>
    <row r="16" spans="1:165" ht="15" x14ac:dyDescent="0.25">
      <c r="A16" s="88"/>
      <c r="B16" s="99"/>
      <c r="C16" s="124">
        <f>SUM(C10:C15)</f>
        <v>262151</v>
      </c>
      <c r="D16" s="124">
        <f>SUM(D10:D15)</f>
        <v>269600</v>
      </c>
      <c r="E16" s="122"/>
      <c r="F16" s="186">
        <f>SUM(F10:F15)</f>
        <v>225600</v>
      </c>
      <c r="G16" s="124">
        <f>SUM(G10:G15)</f>
        <v>237644</v>
      </c>
    </row>
    <row r="17" spans="1:165" ht="15" x14ac:dyDescent="0.25">
      <c r="A17" s="88"/>
      <c r="B17" s="99"/>
      <c r="C17" s="123"/>
      <c r="D17" s="123"/>
      <c r="E17" s="122"/>
      <c r="F17" s="182"/>
      <c r="G17" s="123"/>
    </row>
    <row r="18" spans="1:165" ht="15" x14ac:dyDescent="0.25">
      <c r="A18" s="88" t="s">
        <v>266</v>
      </c>
      <c r="B18" s="99" t="s">
        <v>133</v>
      </c>
      <c r="C18" s="123">
        <v>19987</v>
      </c>
      <c r="D18" s="123">
        <f>SUM(D16*0.08)</f>
        <v>21568</v>
      </c>
      <c r="E18" s="122">
        <v>16115</v>
      </c>
      <c r="F18" s="182">
        <f>SUM(F16*0.08)</f>
        <v>18048</v>
      </c>
      <c r="G18" s="123">
        <f>SUM(G16*0.08)</f>
        <v>19011.52</v>
      </c>
    </row>
    <row r="19" spans="1:165" ht="15" x14ac:dyDescent="0.25">
      <c r="A19" s="88" t="s">
        <v>267</v>
      </c>
      <c r="B19" s="99" t="s">
        <v>136</v>
      </c>
      <c r="C19" s="123">
        <v>1200</v>
      </c>
      <c r="D19" s="123">
        <f>SUM(D16*0.005)</f>
        <v>1348</v>
      </c>
      <c r="E19" s="122">
        <v>997</v>
      </c>
      <c r="F19" s="182">
        <f>SUM(F16*0.005)</f>
        <v>1128</v>
      </c>
      <c r="G19" s="123">
        <f>SUM(G16*0.005)</f>
        <v>1188.22</v>
      </c>
    </row>
    <row r="20" spans="1:165" ht="15" customHeight="1" x14ac:dyDescent="0.25">
      <c r="A20" s="88" t="s">
        <v>268</v>
      </c>
      <c r="B20" s="99" t="s">
        <v>142</v>
      </c>
      <c r="C20" s="123">
        <v>25943</v>
      </c>
      <c r="D20" s="123">
        <f>SUM(D16)*(0.09)</f>
        <v>24264</v>
      </c>
      <c r="E20" s="122">
        <v>18310</v>
      </c>
      <c r="F20" s="182">
        <f>SUM(F16)*(0.09)</f>
        <v>20304</v>
      </c>
      <c r="G20" s="123">
        <f>SUM(G16)*(0.09)</f>
        <v>21387.96</v>
      </c>
    </row>
    <row r="21" spans="1:165" ht="15" x14ac:dyDescent="0.25">
      <c r="A21" s="88" t="s">
        <v>269</v>
      </c>
      <c r="B21" s="99" t="s">
        <v>141</v>
      </c>
      <c r="C21" s="123">
        <v>297</v>
      </c>
      <c r="D21" s="123">
        <v>0</v>
      </c>
      <c r="E21" s="122">
        <v>0</v>
      </c>
      <c r="F21" s="182">
        <v>0</v>
      </c>
      <c r="G21" s="123">
        <v>0</v>
      </c>
    </row>
    <row r="22" spans="1:165" ht="15" x14ac:dyDescent="0.25">
      <c r="A22" s="88" t="s">
        <v>270</v>
      </c>
      <c r="B22" s="99" t="s">
        <v>186</v>
      </c>
      <c r="C22" s="123">
        <v>89</v>
      </c>
      <c r="D22" s="123">
        <v>500</v>
      </c>
      <c r="E22" s="122">
        <v>1005</v>
      </c>
      <c r="F22" s="182">
        <v>500</v>
      </c>
      <c r="G22" s="123">
        <v>500</v>
      </c>
    </row>
    <row r="23" spans="1:165" ht="15" x14ac:dyDescent="0.25">
      <c r="A23" s="88" t="s">
        <v>271</v>
      </c>
      <c r="B23" s="99" t="s">
        <v>145</v>
      </c>
      <c r="C23" s="123">
        <v>34689</v>
      </c>
      <c r="D23" s="123">
        <v>36435</v>
      </c>
      <c r="E23" s="122">
        <v>25121</v>
      </c>
      <c r="F23" s="182">
        <v>22000</v>
      </c>
      <c r="G23" s="123">
        <v>22000</v>
      </c>
    </row>
    <row r="24" spans="1:165" ht="15" x14ac:dyDescent="0.25">
      <c r="A24" s="88" t="s">
        <v>272</v>
      </c>
      <c r="B24" s="99" t="s">
        <v>144</v>
      </c>
      <c r="C24" s="123">
        <v>3725</v>
      </c>
      <c r="D24" s="123">
        <v>3600</v>
      </c>
      <c r="E24" s="122">
        <v>2738</v>
      </c>
      <c r="F24" s="182">
        <v>3600</v>
      </c>
      <c r="G24" s="123">
        <v>3600</v>
      </c>
    </row>
    <row r="25" spans="1:165" ht="15" x14ac:dyDescent="0.25">
      <c r="A25" s="88" t="s">
        <v>457</v>
      </c>
      <c r="B25" s="101" t="s">
        <v>143</v>
      </c>
      <c r="C25" s="123">
        <v>9701</v>
      </c>
      <c r="D25" s="123">
        <v>12000</v>
      </c>
      <c r="E25" s="122">
        <v>8306</v>
      </c>
      <c r="F25" s="182">
        <v>12000</v>
      </c>
      <c r="G25" s="123">
        <v>12000</v>
      </c>
    </row>
    <row r="26" spans="1:165" ht="15" x14ac:dyDescent="0.25">
      <c r="A26" s="88" t="s">
        <v>344</v>
      </c>
      <c r="B26" s="101" t="s">
        <v>345</v>
      </c>
      <c r="C26" s="123">
        <v>0</v>
      </c>
      <c r="D26" s="123">
        <v>0</v>
      </c>
      <c r="E26" s="122">
        <v>0</v>
      </c>
      <c r="F26" s="182">
        <v>0</v>
      </c>
      <c r="G26" s="123">
        <v>0</v>
      </c>
    </row>
    <row r="27" spans="1:165" ht="15" x14ac:dyDescent="0.25">
      <c r="A27" s="88" t="s">
        <v>273</v>
      </c>
      <c r="B27" s="99" t="s">
        <v>146</v>
      </c>
      <c r="C27" s="123">
        <v>7409</v>
      </c>
      <c r="D27" s="123">
        <v>3200</v>
      </c>
      <c r="E27" s="122">
        <v>2528</v>
      </c>
      <c r="F27" s="182">
        <v>2200</v>
      </c>
      <c r="G27" s="122">
        <v>2400</v>
      </c>
    </row>
    <row r="28" spans="1:165" ht="15" x14ac:dyDescent="0.25">
      <c r="A28" s="88" t="s">
        <v>274</v>
      </c>
      <c r="B28" s="99" t="s">
        <v>197</v>
      </c>
      <c r="C28" s="123">
        <v>388</v>
      </c>
      <c r="D28" s="123">
        <f>SUM(D16*0.00148)</f>
        <v>399.00799999999998</v>
      </c>
      <c r="E28" s="122">
        <v>341</v>
      </c>
      <c r="F28" s="182">
        <f>SUM(F16*0.00148)</f>
        <v>333.88799999999998</v>
      </c>
      <c r="G28" s="123">
        <f>SUM(G16*0.00148)</f>
        <v>351.71312</v>
      </c>
    </row>
    <row r="29" spans="1:165" s="81" customFormat="1" ht="15" x14ac:dyDescent="0.25">
      <c r="A29" s="88" t="s">
        <v>275</v>
      </c>
      <c r="B29" s="102" t="s">
        <v>147</v>
      </c>
      <c r="C29" s="121">
        <v>0</v>
      </c>
      <c r="D29" s="121">
        <v>0</v>
      </c>
      <c r="E29" s="183">
        <v>0</v>
      </c>
      <c r="F29" s="184">
        <v>0</v>
      </c>
      <c r="G29" s="183">
        <v>0</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row>
    <row r="30" spans="1:165" ht="15" x14ac:dyDescent="0.25">
      <c r="A30" s="88" t="s">
        <v>276</v>
      </c>
      <c r="B30" s="99" t="s">
        <v>148</v>
      </c>
      <c r="C30" s="123">
        <v>4553</v>
      </c>
      <c r="D30" s="123">
        <v>7800</v>
      </c>
      <c r="E30" s="122">
        <v>7556</v>
      </c>
      <c r="F30" s="182">
        <v>5200</v>
      </c>
      <c r="G30" s="123">
        <v>5200</v>
      </c>
    </row>
    <row r="31" spans="1:165" ht="15" x14ac:dyDescent="0.25">
      <c r="A31" s="88" t="s">
        <v>322</v>
      </c>
      <c r="B31" s="99" t="s">
        <v>198</v>
      </c>
      <c r="C31" s="123">
        <v>339</v>
      </c>
      <c r="D31" s="123">
        <v>210</v>
      </c>
      <c r="E31" s="122">
        <v>206</v>
      </c>
      <c r="F31" s="182">
        <v>300</v>
      </c>
      <c r="G31" s="123">
        <v>300</v>
      </c>
    </row>
    <row r="32" spans="1:165" ht="15" x14ac:dyDescent="0.25">
      <c r="A32" s="88" t="s">
        <v>346</v>
      </c>
      <c r="B32" s="99" t="s">
        <v>347</v>
      </c>
      <c r="C32" s="123">
        <v>0</v>
      </c>
      <c r="D32" s="123">
        <v>0</v>
      </c>
      <c r="E32" s="122">
        <v>0</v>
      </c>
      <c r="F32" s="182">
        <v>0</v>
      </c>
      <c r="G32" s="123">
        <v>0</v>
      </c>
    </row>
    <row r="33" spans="1:7" ht="15" x14ac:dyDescent="0.25">
      <c r="A33" s="88"/>
      <c r="B33" s="99"/>
      <c r="C33" s="124">
        <f>SUM(C18:C32)</f>
        <v>108320</v>
      </c>
      <c r="D33" s="124">
        <f>SUM(D18:D32)</f>
        <v>111324.008</v>
      </c>
      <c r="E33" s="122"/>
      <c r="F33" s="186">
        <f>SUM(F18:F32)</f>
        <v>85613.888000000006</v>
      </c>
      <c r="G33" s="124">
        <f>SUM(G18:G32)</f>
        <v>87939.413119999997</v>
      </c>
    </row>
    <row r="34" spans="1:7" ht="15" x14ac:dyDescent="0.25">
      <c r="A34" s="88"/>
      <c r="B34" s="99"/>
      <c r="C34" s="123"/>
      <c r="D34" s="123"/>
      <c r="E34" s="122"/>
      <c r="F34" s="182"/>
      <c r="G34" s="123"/>
    </row>
    <row r="35" spans="1:7" ht="15" x14ac:dyDescent="0.25">
      <c r="A35" s="88" t="s">
        <v>348</v>
      </c>
      <c r="B35" s="99" t="s">
        <v>441</v>
      </c>
      <c r="C35" s="123">
        <v>0</v>
      </c>
      <c r="D35" s="123">
        <v>0</v>
      </c>
      <c r="E35" s="122">
        <v>6381</v>
      </c>
      <c r="F35" s="182">
        <v>0</v>
      </c>
      <c r="G35" s="123">
        <v>0</v>
      </c>
    </row>
    <row r="36" spans="1:7" ht="15" x14ac:dyDescent="0.25">
      <c r="A36" s="88"/>
      <c r="B36" s="99"/>
      <c r="C36" s="124">
        <v>0</v>
      </c>
      <c r="D36" s="124">
        <v>0</v>
      </c>
      <c r="E36" s="188"/>
      <c r="F36" s="186">
        <f>SUM(F35)</f>
        <v>0</v>
      </c>
      <c r="G36" s="123">
        <v>0</v>
      </c>
    </row>
    <row r="37" spans="1:7" ht="15" x14ac:dyDescent="0.25">
      <c r="A37" s="88"/>
      <c r="B37" s="99"/>
      <c r="C37" s="123"/>
      <c r="D37" s="123"/>
      <c r="E37" s="122"/>
      <c r="F37" s="182"/>
      <c r="G37" s="122"/>
    </row>
    <row r="38" spans="1:7" ht="15" x14ac:dyDescent="0.25">
      <c r="A38" s="103" t="s">
        <v>204</v>
      </c>
      <c r="B38" s="104" t="s">
        <v>40</v>
      </c>
      <c r="C38" s="123">
        <v>4821</v>
      </c>
      <c r="D38" s="123">
        <v>5000</v>
      </c>
      <c r="E38" s="122">
        <v>3433</v>
      </c>
      <c r="F38" s="182">
        <v>5000</v>
      </c>
      <c r="G38" s="122">
        <v>5000</v>
      </c>
    </row>
    <row r="39" spans="1:7" ht="15" x14ac:dyDescent="0.25">
      <c r="A39" s="103" t="s">
        <v>203</v>
      </c>
      <c r="B39" s="105" t="s">
        <v>161</v>
      </c>
      <c r="C39" s="123">
        <v>16</v>
      </c>
      <c r="D39" s="123">
        <v>3000</v>
      </c>
      <c r="E39" s="122">
        <v>0</v>
      </c>
      <c r="F39" s="182">
        <v>0</v>
      </c>
      <c r="G39" s="123">
        <v>0</v>
      </c>
    </row>
    <row r="40" spans="1:7" ht="15" x14ac:dyDescent="0.25">
      <c r="A40" s="103"/>
      <c r="B40" s="105"/>
      <c r="C40" s="124">
        <f>SUM(C38:C39)</f>
        <v>4837</v>
      </c>
      <c r="D40" s="124">
        <f>SUM(D38:D39)</f>
        <v>8000</v>
      </c>
      <c r="E40" s="122"/>
      <c r="F40" s="186">
        <f>SUM(F38:F39)</f>
        <v>5000</v>
      </c>
      <c r="G40" s="188">
        <f>SUM(G38:G39)</f>
        <v>5000</v>
      </c>
    </row>
    <row r="41" spans="1:7" ht="15" x14ac:dyDescent="0.25">
      <c r="A41" s="103"/>
      <c r="B41" s="105"/>
      <c r="C41" s="123"/>
      <c r="D41" s="123"/>
      <c r="E41" s="122"/>
      <c r="F41" s="182"/>
      <c r="G41" s="122"/>
    </row>
    <row r="42" spans="1:7" ht="15" x14ac:dyDescent="0.25">
      <c r="A42" s="103" t="s">
        <v>205</v>
      </c>
      <c r="B42" s="105" t="s">
        <v>162</v>
      </c>
      <c r="C42" s="123">
        <v>3155</v>
      </c>
      <c r="D42" s="123">
        <v>700</v>
      </c>
      <c r="E42" s="122">
        <v>388</v>
      </c>
      <c r="F42" s="182">
        <v>0</v>
      </c>
      <c r="G42" s="122">
        <v>0</v>
      </c>
    </row>
    <row r="43" spans="1:7" ht="15" x14ac:dyDescent="0.25">
      <c r="A43" s="103"/>
      <c r="B43" s="105"/>
      <c r="C43" s="124">
        <f>SUM(C42)</f>
        <v>3155</v>
      </c>
      <c r="D43" s="124">
        <f>SUM(D42)</f>
        <v>700</v>
      </c>
      <c r="E43" s="124"/>
      <c r="F43" s="186">
        <f>SUM(F42)</f>
        <v>0</v>
      </c>
      <c r="G43" s="188">
        <f>SUM(G42)</f>
        <v>0</v>
      </c>
    </row>
    <row r="44" spans="1:7" ht="15" x14ac:dyDescent="0.25">
      <c r="A44" s="103"/>
      <c r="B44" s="105"/>
      <c r="C44" s="123"/>
      <c r="D44" s="123"/>
      <c r="E44" s="122"/>
      <c r="F44" s="182"/>
      <c r="G44" s="122"/>
    </row>
    <row r="45" spans="1:7" ht="15" x14ac:dyDescent="0.25">
      <c r="A45" s="106" t="s">
        <v>206</v>
      </c>
      <c r="B45" s="104" t="s">
        <v>163</v>
      </c>
      <c r="C45" s="123">
        <v>7769</v>
      </c>
      <c r="D45" s="123">
        <v>12000</v>
      </c>
      <c r="E45" s="122">
        <v>16248</v>
      </c>
      <c r="F45" s="182">
        <v>12000</v>
      </c>
      <c r="G45" s="123">
        <v>14000</v>
      </c>
    </row>
    <row r="46" spans="1:7" ht="15" x14ac:dyDescent="0.25">
      <c r="A46" s="106" t="s">
        <v>207</v>
      </c>
      <c r="B46" s="102" t="s">
        <v>172</v>
      </c>
      <c r="C46" s="123">
        <v>6048</v>
      </c>
      <c r="D46" s="123">
        <v>8200</v>
      </c>
      <c r="E46" s="122">
        <v>8500</v>
      </c>
      <c r="F46" s="182">
        <v>10000</v>
      </c>
      <c r="G46" s="122">
        <v>11000</v>
      </c>
    </row>
    <row r="47" spans="1:7" ht="15" x14ac:dyDescent="0.25">
      <c r="A47" s="106" t="s">
        <v>208</v>
      </c>
      <c r="B47" s="104" t="s">
        <v>44</v>
      </c>
      <c r="C47" s="123">
        <v>38880</v>
      </c>
      <c r="D47" s="123">
        <v>40000</v>
      </c>
      <c r="E47" s="122">
        <v>21382</v>
      </c>
      <c r="F47" s="182">
        <v>30000</v>
      </c>
      <c r="G47" s="122">
        <v>30000</v>
      </c>
    </row>
    <row r="48" spans="1:7" ht="15" x14ac:dyDescent="0.25">
      <c r="A48" s="106" t="s">
        <v>209</v>
      </c>
      <c r="B48" s="102" t="s">
        <v>171</v>
      </c>
      <c r="C48" s="123">
        <v>6691</v>
      </c>
      <c r="D48" s="123">
        <v>12000</v>
      </c>
      <c r="E48" s="122">
        <v>11463</v>
      </c>
      <c r="F48" s="182">
        <v>0</v>
      </c>
      <c r="G48" s="122">
        <v>15000</v>
      </c>
    </row>
    <row r="49" spans="1:7" ht="15" x14ac:dyDescent="0.25">
      <c r="A49" s="106" t="s">
        <v>210</v>
      </c>
      <c r="B49" s="104" t="s">
        <v>164</v>
      </c>
      <c r="C49" s="123">
        <v>25560</v>
      </c>
      <c r="D49" s="123">
        <v>25000</v>
      </c>
      <c r="E49" s="122">
        <v>24286</v>
      </c>
      <c r="F49" s="182">
        <v>25000</v>
      </c>
      <c r="G49" s="123">
        <v>25000</v>
      </c>
    </row>
    <row r="50" spans="1:7" ht="15" x14ac:dyDescent="0.25">
      <c r="A50" s="106" t="s">
        <v>349</v>
      </c>
      <c r="B50" s="102" t="s">
        <v>42</v>
      </c>
      <c r="C50" s="123">
        <v>0</v>
      </c>
      <c r="D50" s="123">
        <v>0</v>
      </c>
      <c r="E50" s="122">
        <v>0</v>
      </c>
      <c r="F50" s="182">
        <v>0</v>
      </c>
      <c r="G50" s="122">
        <v>0</v>
      </c>
    </row>
    <row r="51" spans="1:7" ht="15" x14ac:dyDescent="0.25">
      <c r="A51" s="106"/>
      <c r="B51" s="102"/>
      <c r="C51" s="124">
        <f>SUM(C45:C50)</f>
        <v>84948</v>
      </c>
      <c r="D51" s="124">
        <f>SUM(D45:D50)</f>
        <v>97200</v>
      </c>
      <c r="E51" s="122"/>
      <c r="F51" s="186">
        <f>SUM(F45:F50)</f>
        <v>77000</v>
      </c>
      <c r="G51" s="188">
        <f>SUM(G45:G50)</f>
        <v>95000</v>
      </c>
    </row>
    <row r="52" spans="1:7" ht="15" x14ac:dyDescent="0.25">
      <c r="A52" s="106"/>
      <c r="B52" s="102"/>
      <c r="C52" s="123"/>
      <c r="D52" s="123"/>
      <c r="E52" s="122"/>
      <c r="F52" s="182"/>
      <c r="G52" s="122"/>
    </row>
    <row r="53" spans="1:7" ht="15" x14ac:dyDescent="0.25">
      <c r="A53" s="83" t="s">
        <v>211</v>
      </c>
      <c r="B53" s="99" t="s">
        <v>38</v>
      </c>
      <c r="C53" s="123">
        <v>3735</v>
      </c>
      <c r="D53" s="123">
        <v>3000</v>
      </c>
      <c r="E53" s="122">
        <v>1764</v>
      </c>
      <c r="F53" s="182">
        <v>3000</v>
      </c>
      <c r="G53" s="122">
        <f>SUM(F53*1.03)</f>
        <v>3090</v>
      </c>
    </row>
    <row r="54" spans="1:7" ht="15" x14ac:dyDescent="0.25">
      <c r="A54" s="83" t="s">
        <v>212</v>
      </c>
      <c r="B54" s="99" t="s">
        <v>39</v>
      </c>
      <c r="C54" s="123">
        <v>2617</v>
      </c>
      <c r="D54" s="123">
        <v>4000</v>
      </c>
      <c r="E54" s="122">
        <v>3218</v>
      </c>
      <c r="F54" s="182">
        <v>4000</v>
      </c>
      <c r="G54" s="122">
        <f>SUM(F54*1.03)</f>
        <v>4120</v>
      </c>
    </row>
    <row r="55" spans="1:7" ht="15" x14ac:dyDescent="0.25">
      <c r="A55" s="83" t="s">
        <v>213</v>
      </c>
      <c r="B55" s="99" t="s">
        <v>160</v>
      </c>
      <c r="C55" s="123">
        <v>7551</v>
      </c>
      <c r="D55" s="123">
        <v>5300</v>
      </c>
      <c r="E55" s="122">
        <v>4643</v>
      </c>
      <c r="F55" s="182">
        <v>5500</v>
      </c>
      <c r="G55" s="122">
        <f>SUM(F55*1.03)</f>
        <v>5665</v>
      </c>
    </row>
    <row r="56" spans="1:7" ht="15" x14ac:dyDescent="0.25">
      <c r="A56" s="83" t="s">
        <v>214</v>
      </c>
      <c r="B56" s="99" t="s">
        <v>165</v>
      </c>
      <c r="C56" s="123">
        <v>1485</v>
      </c>
      <c r="D56" s="123">
        <v>1500</v>
      </c>
      <c r="E56" s="122">
        <v>996</v>
      </c>
      <c r="F56" s="182">
        <v>1500</v>
      </c>
      <c r="G56" s="122">
        <f>SUM(F56*1.03)</f>
        <v>1545</v>
      </c>
    </row>
    <row r="57" spans="1:7" ht="15" x14ac:dyDescent="0.25">
      <c r="A57" s="83"/>
      <c r="B57" s="99"/>
      <c r="C57" s="124">
        <f>SUM(C53:C56)</f>
        <v>15388</v>
      </c>
      <c r="D57" s="124">
        <f>SUM(D53:D56)</f>
        <v>13800</v>
      </c>
      <c r="E57" s="122"/>
      <c r="F57" s="186">
        <f>SUM(F53:F56)</f>
        <v>14000</v>
      </c>
      <c r="G57" s="188">
        <f>SUM(G53:G56)</f>
        <v>14420</v>
      </c>
    </row>
    <row r="58" spans="1:7" ht="15" x14ac:dyDescent="0.25">
      <c r="A58" s="83"/>
      <c r="B58" s="99"/>
      <c r="C58" s="123"/>
      <c r="D58" s="123"/>
      <c r="E58" s="122"/>
      <c r="F58" s="182"/>
      <c r="G58" s="122"/>
    </row>
    <row r="59" spans="1:7" ht="15" x14ac:dyDescent="0.25">
      <c r="A59" s="107" t="s">
        <v>215</v>
      </c>
      <c r="B59" s="108" t="s">
        <v>440</v>
      </c>
      <c r="C59" s="123">
        <v>512</v>
      </c>
      <c r="D59" s="123">
        <v>500</v>
      </c>
      <c r="E59" s="122">
        <v>80</v>
      </c>
      <c r="F59" s="182">
        <v>1750</v>
      </c>
      <c r="G59" s="123">
        <v>1000</v>
      </c>
    </row>
    <row r="60" spans="1:7" ht="15" x14ac:dyDescent="0.25">
      <c r="A60" s="107" t="s">
        <v>216</v>
      </c>
      <c r="B60" s="109" t="s">
        <v>439</v>
      </c>
      <c r="C60" s="123">
        <v>124</v>
      </c>
      <c r="D60" s="123">
        <v>100</v>
      </c>
      <c r="E60" s="122">
        <v>236</v>
      </c>
      <c r="F60" s="182">
        <v>2000</v>
      </c>
      <c r="G60" s="123">
        <v>1200</v>
      </c>
    </row>
    <row r="61" spans="1:7" ht="15" x14ac:dyDescent="0.25">
      <c r="A61" s="107" t="s">
        <v>217</v>
      </c>
      <c r="B61" s="110" t="s">
        <v>169</v>
      </c>
      <c r="C61" s="123">
        <v>0</v>
      </c>
      <c r="D61" s="123">
        <v>400</v>
      </c>
      <c r="E61" s="122">
        <v>0</v>
      </c>
      <c r="F61" s="182">
        <v>4000</v>
      </c>
      <c r="G61" s="123">
        <v>2100</v>
      </c>
    </row>
    <row r="62" spans="1:7" ht="15" x14ac:dyDescent="0.25">
      <c r="A62" s="83"/>
      <c r="B62" s="99"/>
      <c r="C62" s="124">
        <f>SUM(C59:C61)</f>
        <v>636</v>
      </c>
      <c r="D62" s="124">
        <f>SUM(D59:D61)</f>
        <v>1000</v>
      </c>
      <c r="E62" s="122"/>
      <c r="F62" s="186">
        <f>SUM(F59:F61)</f>
        <v>7750</v>
      </c>
      <c r="G62" s="188">
        <f>SUM(G59:G61)</f>
        <v>4300</v>
      </c>
    </row>
    <row r="63" spans="1:7" ht="15" x14ac:dyDescent="0.25">
      <c r="A63" s="83"/>
      <c r="B63" s="99"/>
      <c r="C63" s="124"/>
      <c r="D63" s="124"/>
      <c r="E63" s="122"/>
      <c r="F63" s="186"/>
      <c r="G63" s="122"/>
    </row>
    <row r="64" spans="1:7" ht="15" x14ac:dyDescent="0.25">
      <c r="A64" s="83" t="s">
        <v>478</v>
      </c>
      <c r="B64" s="99" t="s">
        <v>479</v>
      </c>
      <c r="C64" s="124"/>
      <c r="D64" s="123">
        <v>1315</v>
      </c>
      <c r="E64" s="122">
        <v>1972</v>
      </c>
      <c r="F64" s="182">
        <v>2500</v>
      </c>
      <c r="G64" s="122">
        <v>2500</v>
      </c>
    </row>
    <row r="65" spans="1:7" ht="15" x14ac:dyDescent="0.25">
      <c r="A65" s="83"/>
      <c r="B65" s="99"/>
      <c r="C65" s="124">
        <f>SUM(C64)</f>
        <v>0</v>
      </c>
      <c r="D65" s="124">
        <f>SUM(D64)</f>
        <v>1315</v>
      </c>
      <c r="E65" s="124"/>
      <c r="F65" s="186">
        <f>SUM(F64)</f>
        <v>2500</v>
      </c>
      <c r="G65" s="188">
        <f>SUM(G64)</f>
        <v>2500</v>
      </c>
    </row>
    <row r="66" spans="1:7" ht="15" x14ac:dyDescent="0.25">
      <c r="A66" s="83"/>
      <c r="B66" s="99"/>
      <c r="C66" s="123"/>
      <c r="D66" s="123"/>
      <c r="E66" s="122"/>
      <c r="F66" s="182"/>
      <c r="G66" s="122"/>
    </row>
    <row r="67" spans="1:7" ht="15" x14ac:dyDescent="0.25">
      <c r="A67" s="106" t="s">
        <v>218</v>
      </c>
      <c r="B67" s="102" t="s">
        <v>455</v>
      </c>
      <c r="C67" s="123">
        <v>21632</v>
      </c>
      <c r="D67" s="123"/>
      <c r="E67" s="123"/>
      <c r="F67" s="182">
        <v>23000</v>
      </c>
      <c r="G67" s="122">
        <f>SUM(F67*1.05)</f>
        <v>24150</v>
      </c>
    </row>
    <row r="68" spans="1:7" ht="15" x14ac:dyDescent="0.25">
      <c r="A68" s="106" t="s">
        <v>350</v>
      </c>
      <c r="B68" s="111" t="s">
        <v>354</v>
      </c>
      <c r="C68" s="123">
        <v>0</v>
      </c>
      <c r="D68" s="123">
        <v>0</v>
      </c>
      <c r="E68" s="122">
        <v>0</v>
      </c>
      <c r="F68" s="182">
        <v>0</v>
      </c>
      <c r="G68" s="122">
        <v>0</v>
      </c>
    </row>
    <row r="69" spans="1:7" ht="15" x14ac:dyDescent="0.25">
      <c r="A69" s="106" t="s">
        <v>351</v>
      </c>
      <c r="B69" s="111" t="s">
        <v>352</v>
      </c>
      <c r="C69" s="123">
        <v>0</v>
      </c>
      <c r="D69" s="123">
        <v>0</v>
      </c>
      <c r="E69" s="122">
        <v>0</v>
      </c>
      <c r="F69" s="182">
        <v>0</v>
      </c>
      <c r="G69" s="122">
        <v>0</v>
      </c>
    </row>
    <row r="70" spans="1:7" ht="15" x14ac:dyDescent="0.25">
      <c r="A70" s="106" t="s">
        <v>355</v>
      </c>
      <c r="B70" s="111" t="s">
        <v>353</v>
      </c>
      <c r="C70" s="123">
        <v>0</v>
      </c>
      <c r="D70" s="123">
        <v>0</v>
      </c>
      <c r="E70" s="122">
        <v>0</v>
      </c>
      <c r="F70" s="182">
        <v>0</v>
      </c>
      <c r="G70" s="122">
        <v>0</v>
      </c>
    </row>
    <row r="71" spans="1:7" ht="15" x14ac:dyDescent="0.25">
      <c r="A71" s="106" t="s">
        <v>219</v>
      </c>
      <c r="B71" s="99" t="s">
        <v>170</v>
      </c>
      <c r="C71" s="123">
        <v>15927</v>
      </c>
      <c r="D71" s="123">
        <v>0</v>
      </c>
      <c r="E71" s="123">
        <v>0</v>
      </c>
      <c r="F71" s="182">
        <v>17000</v>
      </c>
      <c r="G71" s="122">
        <f>SUM(F71*1.05)</f>
        <v>17850</v>
      </c>
    </row>
    <row r="72" spans="1:7" ht="15" x14ac:dyDescent="0.25">
      <c r="A72" s="106"/>
      <c r="B72" s="99"/>
      <c r="C72" s="124">
        <f>SUM(C67:C71)</f>
        <v>37559</v>
      </c>
      <c r="D72" s="124">
        <f>SUM(D67:D71)</f>
        <v>0</v>
      </c>
      <c r="E72" s="122"/>
      <c r="F72" s="186">
        <f>SUM(F67:F71)</f>
        <v>40000</v>
      </c>
      <c r="G72" s="188">
        <f>SUM(G67:G71)</f>
        <v>42000</v>
      </c>
    </row>
    <row r="73" spans="1:7" ht="15" x14ac:dyDescent="0.25">
      <c r="A73" s="106"/>
      <c r="B73" s="99"/>
      <c r="C73" s="123"/>
      <c r="D73" s="123"/>
      <c r="E73" s="122"/>
      <c r="F73" s="182"/>
      <c r="G73" s="122"/>
    </row>
    <row r="74" spans="1:7" ht="14.1" customHeight="1" x14ac:dyDescent="0.25">
      <c r="A74" s="106" t="s">
        <v>220</v>
      </c>
      <c r="B74" s="102" t="s">
        <v>43</v>
      </c>
      <c r="C74" s="123">
        <v>3426</v>
      </c>
      <c r="D74" s="123">
        <v>5000</v>
      </c>
      <c r="E74" s="122">
        <v>1796</v>
      </c>
      <c r="F74" s="182">
        <v>5000</v>
      </c>
      <c r="G74" s="122">
        <v>5000</v>
      </c>
    </row>
    <row r="75" spans="1:7" ht="14.1" customHeight="1" x14ac:dyDescent="0.25">
      <c r="A75" s="106" t="s">
        <v>356</v>
      </c>
      <c r="B75" s="102" t="s">
        <v>359</v>
      </c>
      <c r="C75" s="123">
        <v>0</v>
      </c>
      <c r="D75" s="123">
        <v>0</v>
      </c>
      <c r="E75" s="122">
        <v>0</v>
      </c>
      <c r="F75" s="182">
        <v>0</v>
      </c>
      <c r="G75" s="122">
        <v>0</v>
      </c>
    </row>
    <row r="76" spans="1:7" ht="14.1" customHeight="1" x14ac:dyDescent="0.25">
      <c r="A76" s="106" t="s">
        <v>357</v>
      </c>
      <c r="B76" s="102" t="s">
        <v>360</v>
      </c>
      <c r="C76" s="123">
        <v>0</v>
      </c>
      <c r="D76" s="123">
        <v>0</v>
      </c>
      <c r="E76" s="122">
        <v>-79</v>
      </c>
      <c r="F76" s="182">
        <v>0</v>
      </c>
      <c r="G76" s="122">
        <v>0</v>
      </c>
    </row>
    <row r="77" spans="1:7" ht="14.1" customHeight="1" x14ac:dyDescent="0.25">
      <c r="A77" s="106" t="s">
        <v>358</v>
      </c>
      <c r="B77" s="102" t="s">
        <v>361</v>
      </c>
      <c r="C77" s="123">
        <v>0</v>
      </c>
      <c r="D77" s="123">
        <v>0</v>
      </c>
      <c r="E77" s="122">
        <v>0</v>
      </c>
      <c r="F77" s="182">
        <v>0</v>
      </c>
      <c r="G77" s="122">
        <v>0</v>
      </c>
    </row>
    <row r="78" spans="1:7" ht="14.1" customHeight="1" x14ac:dyDescent="0.25">
      <c r="A78" s="106" t="s">
        <v>221</v>
      </c>
      <c r="B78" s="102" t="s">
        <v>482</v>
      </c>
      <c r="C78" s="123">
        <v>2926</v>
      </c>
      <c r="D78" s="123">
        <v>6500</v>
      </c>
      <c r="E78" s="122">
        <v>4536</v>
      </c>
      <c r="F78" s="182">
        <v>7500</v>
      </c>
      <c r="G78" s="122">
        <v>7500</v>
      </c>
    </row>
    <row r="79" spans="1:7" ht="15" x14ac:dyDescent="0.25">
      <c r="A79" s="107" t="s">
        <v>362</v>
      </c>
      <c r="B79" s="102" t="s">
        <v>363</v>
      </c>
      <c r="C79" s="123">
        <v>83</v>
      </c>
      <c r="D79" s="123">
        <v>0</v>
      </c>
      <c r="E79" s="122">
        <v>6</v>
      </c>
      <c r="F79" s="182">
        <v>0</v>
      </c>
      <c r="G79" s="122">
        <v>0</v>
      </c>
    </row>
    <row r="80" spans="1:7" ht="15" x14ac:dyDescent="0.25">
      <c r="A80" s="107" t="s">
        <v>364</v>
      </c>
      <c r="B80" s="102" t="s">
        <v>365</v>
      </c>
      <c r="C80" s="123">
        <v>0</v>
      </c>
      <c r="D80" s="123">
        <v>0</v>
      </c>
      <c r="E80" s="123">
        <v>0</v>
      </c>
      <c r="F80" s="182">
        <v>0</v>
      </c>
      <c r="G80" s="122">
        <v>0</v>
      </c>
    </row>
    <row r="81" spans="1:165" ht="15" x14ac:dyDescent="0.25">
      <c r="A81" s="107"/>
      <c r="B81" s="102"/>
      <c r="C81" s="124">
        <f>SUM(C74:C80)</f>
        <v>6435</v>
      </c>
      <c r="D81" s="124">
        <f>SUM(D74:D80)</f>
        <v>11500</v>
      </c>
      <c r="E81" s="122"/>
      <c r="F81" s="186">
        <f>SUM(F74:F80)</f>
        <v>12500</v>
      </c>
      <c r="G81" s="188">
        <f>SUM(G74:G80)</f>
        <v>12500</v>
      </c>
    </row>
    <row r="82" spans="1:165" ht="15" x14ac:dyDescent="0.25">
      <c r="A82" s="107"/>
      <c r="B82" s="102"/>
      <c r="C82" s="123"/>
      <c r="D82" s="123"/>
      <c r="E82" s="122"/>
      <c r="F82" s="182"/>
      <c r="G82" s="122"/>
    </row>
    <row r="83" spans="1:165" ht="15" x14ac:dyDescent="0.25">
      <c r="A83" s="88" t="s">
        <v>277</v>
      </c>
      <c r="B83" s="99" t="s">
        <v>126</v>
      </c>
      <c r="C83" s="123">
        <v>257962</v>
      </c>
      <c r="D83" s="123">
        <v>313000</v>
      </c>
      <c r="E83" s="122">
        <v>224309</v>
      </c>
      <c r="F83" s="182">
        <v>324800</v>
      </c>
      <c r="G83" s="122">
        <f>SUM(F83*1.05)</f>
        <v>341040</v>
      </c>
    </row>
    <row r="84" spans="1:165" ht="15" x14ac:dyDescent="0.25">
      <c r="A84" s="88" t="s">
        <v>366</v>
      </c>
      <c r="B84" s="83" t="s">
        <v>470</v>
      </c>
      <c r="C84" s="123">
        <v>0</v>
      </c>
      <c r="D84" s="123">
        <v>60000</v>
      </c>
      <c r="E84" s="122">
        <v>40000</v>
      </c>
      <c r="F84" s="182">
        <v>132000</v>
      </c>
      <c r="G84" s="122">
        <f>SUM(F84*1.05)</f>
        <v>138600</v>
      </c>
    </row>
    <row r="85" spans="1:165" ht="15" x14ac:dyDescent="0.25">
      <c r="A85" s="88" t="s">
        <v>367</v>
      </c>
      <c r="B85" s="99" t="s">
        <v>368</v>
      </c>
      <c r="C85" s="123">
        <v>0</v>
      </c>
      <c r="D85" s="123">
        <v>0</v>
      </c>
      <c r="E85" s="122">
        <v>0</v>
      </c>
      <c r="F85" s="182">
        <v>0</v>
      </c>
      <c r="G85" s="122">
        <v>0</v>
      </c>
    </row>
    <row r="86" spans="1:165" s="81" customFormat="1" ht="15" customHeight="1" x14ac:dyDescent="0.2">
      <c r="A86" s="112" t="s">
        <v>278</v>
      </c>
      <c r="B86" s="102" t="s">
        <v>485</v>
      </c>
      <c r="C86" s="121">
        <v>433296</v>
      </c>
      <c r="D86" s="121">
        <v>494000</v>
      </c>
      <c r="E86" s="183">
        <v>367509</v>
      </c>
      <c r="F86" s="184">
        <v>532656</v>
      </c>
      <c r="G86" s="183">
        <f>SUM(F86*1.05)</f>
        <v>559288.80000000005</v>
      </c>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row>
    <row r="87" spans="1:165" s="81" customFormat="1" ht="15" customHeight="1" x14ac:dyDescent="0.2">
      <c r="A87" s="112" t="s">
        <v>369</v>
      </c>
      <c r="B87" s="102" t="s">
        <v>428</v>
      </c>
      <c r="C87" s="121">
        <v>0</v>
      </c>
      <c r="D87" s="121">
        <v>0</v>
      </c>
      <c r="E87" s="183">
        <v>0</v>
      </c>
      <c r="F87" s="184">
        <v>0</v>
      </c>
      <c r="G87" s="183">
        <v>0</v>
      </c>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row>
    <row r="88" spans="1:165" ht="15" x14ac:dyDescent="0.25">
      <c r="A88" s="88" t="s">
        <v>279</v>
      </c>
      <c r="B88" s="99" t="s">
        <v>127</v>
      </c>
      <c r="C88" s="123">
        <v>100150</v>
      </c>
      <c r="D88" s="123">
        <v>50000</v>
      </c>
      <c r="E88" s="122">
        <v>37210</v>
      </c>
      <c r="F88" s="182">
        <v>75000</v>
      </c>
      <c r="G88" s="122">
        <v>80000</v>
      </c>
    </row>
    <row r="89" spans="1:165" ht="14.1" customHeight="1" x14ac:dyDescent="0.25">
      <c r="A89" s="113" t="s">
        <v>492</v>
      </c>
      <c r="B89" s="99" t="s">
        <v>199</v>
      </c>
      <c r="C89" s="123">
        <v>1755</v>
      </c>
      <c r="D89" s="123">
        <v>1800</v>
      </c>
      <c r="E89" s="122">
        <v>1185</v>
      </c>
      <c r="F89" s="182">
        <v>1800</v>
      </c>
      <c r="G89" s="122">
        <v>1800</v>
      </c>
    </row>
    <row r="90" spans="1:165" ht="15" x14ac:dyDescent="0.25">
      <c r="A90" s="113" t="s">
        <v>280</v>
      </c>
      <c r="B90" s="101" t="s">
        <v>442</v>
      </c>
      <c r="C90" s="123">
        <v>74097</v>
      </c>
      <c r="D90" s="123">
        <v>35000</v>
      </c>
      <c r="E90" s="122">
        <v>14376</v>
      </c>
      <c r="F90" s="182">
        <v>30000</v>
      </c>
      <c r="G90" s="122">
        <v>30000</v>
      </c>
    </row>
    <row r="91" spans="1:165" ht="15" x14ac:dyDescent="0.25">
      <c r="A91" s="88"/>
      <c r="B91" s="99"/>
      <c r="C91" s="124">
        <f>SUM(C83:C90)</f>
        <v>867260</v>
      </c>
      <c r="D91" s="124">
        <f>SUM(D83:D90)</f>
        <v>953800</v>
      </c>
      <c r="E91" s="122"/>
      <c r="F91" s="186">
        <f>SUM(F83:F90)</f>
        <v>1096256</v>
      </c>
      <c r="G91" s="124">
        <f>SUM(G83:G90)</f>
        <v>1150728.8</v>
      </c>
    </row>
    <row r="92" spans="1:165" ht="15" x14ac:dyDescent="0.25">
      <c r="A92" s="88"/>
      <c r="B92" s="99"/>
      <c r="C92" s="123"/>
      <c r="D92" s="123"/>
      <c r="E92" s="122"/>
      <c r="F92" s="182"/>
      <c r="G92" s="122"/>
    </row>
    <row r="93" spans="1:165" ht="15" x14ac:dyDescent="0.25">
      <c r="A93" s="88" t="s">
        <v>281</v>
      </c>
      <c r="B93" s="99" t="s">
        <v>134</v>
      </c>
      <c r="C93" s="123">
        <v>64958</v>
      </c>
      <c r="D93" s="123">
        <f>SUM(D91*0.08)</f>
        <v>76304</v>
      </c>
      <c r="E93" s="122">
        <v>51954</v>
      </c>
      <c r="F93" s="182">
        <f>SUM(F91*0.08)</f>
        <v>87700.479999999996</v>
      </c>
      <c r="G93" s="123">
        <f>SUM(G91*0.08)</f>
        <v>92058.304000000004</v>
      </c>
    </row>
    <row r="94" spans="1:165" ht="15" x14ac:dyDescent="0.25">
      <c r="A94" s="88" t="s">
        <v>282</v>
      </c>
      <c r="B94" s="99" t="s">
        <v>137</v>
      </c>
      <c r="C94" s="123">
        <v>31898</v>
      </c>
      <c r="D94" s="123">
        <f>SUM(D91*0.04)</f>
        <v>38152</v>
      </c>
      <c r="E94" s="122">
        <v>29734</v>
      </c>
      <c r="F94" s="182">
        <f>SUM(F91*0.04)</f>
        <v>43850.239999999998</v>
      </c>
      <c r="G94" s="123">
        <f>SUM(G91*0.04)</f>
        <v>46029.152000000002</v>
      </c>
    </row>
    <row r="95" spans="1:165" ht="15" x14ac:dyDescent="0.25">
      <c r="A95" s="88" t="s">
        <v>496</v>
      </c>
      <c r="B95" s="99" t="s">
        <v>497</v>
      </c>
      <c r="C95" s="123"/>
      <c r="D95" s="123"/>
      <c r="E95" s="122">
        <v>0</v>
      </c>
      <c r="F95" s="182"/>
      <c r="G95" s="123"/>
    </row>
    <row r="96" spans="1:165" ht="15" x14ac:dyDescent="0.25">
      <c r="A96" s="88" t="s">
        <v>283</v>
      </c>
      <c r="B96" s="99" t="s">
        <v>149</v>
      </c>
      <c r="C96" s="123">
        <v>37394</v>
      </c>
      <c r="D96" s="123">
        <f>SUM(D91*0.045)</f>
        <v>42921</v>
      </c>
      <c r="E96" s="122">
        <v>31881</v>
      </c>
      <c r="F96" s="182">
        <f>SUM(F91*0.045)</f>
        <v>49331.519999999997</v>
      </c>
      <c r="G96" s="123">
        <f>SUM(G91*0.045)</f>
        <v>51782.796000000002</v>
      </c>
    </row>
    <row r="97" spans="1:165" ht="15" x14ac:dyDescent="0.25">
      <c r="A97" s="88" t="s">
        <v>284</v>
      </c>
      <c r="B97" s="99" t="s">
        <v>151</v>
      </c>
      <c r="C97" s="123">
        <v>126016</v>
      </c>
      <c r="D97" s="123">
        <v>79654</v>
      </c>
      <c r="E97" s="122">
        <v>114339</v>
      </c>
      <c r="F97" s="182">
        <v>156000</v>
      </c>
      <c r="G97" s="123">
        <f>SUM(F97*1.03)</f>
        <v>160680</v>
      </c>
    </row>
    <row r="98" spans="1:165" ht="15" x14ac:dyDescent="0.25">
      <c r="A98" s="88" t="s">
        <v>285</v>
      </c>
      <c r="B98" s="99" t="s">
        <v>150</v>
      </c>
      <c r="C98" s="123">
        <v>9716</v>
      </c>
      <c r="D98" s="123">
        <v>12300</v>
      </c>
      <c r="E98" s="122">
        <v>8497</v>
      </c>
      <c r="F98" s="182">
        <v>12500</v>
      </c>
      <c r="G98" s="123">
        <v>12500</v>
      </c>
    </row>
    <row r="99" spans="1:165" ht="15" x14ac:dyDescent="0.25">
      <c r="A99" s="88" t="s">
        <v>286</v>
      </c>
      <c r="B99" s="99" t="s">
        <v>188</v>
      </c>
      <c r="C99" s="123">
        <v>0</v>
      </c>
      <c r="D99" s="123">
        <v>0</v>
      </c>
      <c r="E99" s="122">
        <v>270</v>
      </c>
      <c r="F99" s="182">
        <v>300</v>
      </c>
      <c r="G99" s="123">
        <v>300</v>
      </c>
    </row>
    <row r="100" spans="1:165" ht="15" x14ac:dyDescent="0.25">
      <c r="A100" s="88" t="s">
        <v>287</v>
      </c>
      <c r="B100" s="99" t="s">
        <v>152</v>
      </c>
      <c r="C100" s="123">
        <v>13985</v>
      </c>
      <c r="D100" s="123">
        <v>17100</v>
      </c>
      <c r="E100" s="122">
        <v>14048</v>
      </c>
      <c r="F100" s="182">
        <v>21000</v>
      </c>
      <c r="G100" s="123">
        <f>SUM(F100*1.03)</f>
        <v>21630</v>
      </c>
    </row>
    <row r="101" spans="1:165" ht="15" x14ac:dyDescent="0.25">
      <c r="A101" s="88" t="s">
        <v>288</v>
      </c>
      <c r="B101" s="99" t="s">
        <v>139</v>
      </c>
      <c r="C101" s="123">
        <v>1285</v>
      </c>
      <c r="D101" s="123">
        <f>SUM(D91*0.00148)</f>
        <v>1411.624</v>
      </c>
      <c r="E101" s="122">
        <v>1102</v>
      </c>
      <c r="F101" s="182">
        <f>SUM(F91*0.00148)</f>
        <v>1622.4588799999999</v>
      </c>
      <c r="G101" s="123">
        <f>SUM(G91*0.00148)</f>
        <v>1703.078624</v>
      </c>
    </row>
    <row r="102" spans="1:165" s="81" customFormat="1" ht="15" x14ac:dyDescent="0.25">
      <c r="A102" s="88" t="s">
        <v>289</v>
      </c>
      <c r="B102" s="102" t="s">
        <v>153</v>
      </c>
      <c r="C102" s="121">
        <v>0</v>
      </c>
      <c r="D102" s="121">
        <v>0</v>
      </c>
      <c r="E102" s="183">
        <v>0</v>
      </c>
      <c r="F102" s="184">
        <v>0</v>
      </c>
      <c r="G102" s="121">
        <v>0</v>
      </c>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row>
    <row r="103" spans="1:165" ht="15" x14ac:dyDescent="0.25">
      <c r="A103" s="88" t="s">
        <v>290</v>
      </c>
      <c r="B103" s="99" t="s">
        <v>148</v>
      </c>
      <c r="C103" s="123">
        <v>8261</v>
      </c>
      <c r="D103" s="123">
        <v>16255</v>
      </c>
      <c r="E103" s="122">
        <v>16255</v>
      </c>
      <c r="F103" s="182">
        <v>18000</v>
      </c>
      <c r="G103" s="123">
        <v>18000</v>
      </c>
    </row>
    <row r="104" spans="1:165" ht="15" x14ac:dyDescent="0.25">
      <c r="A104" s="88" t="s">
        <v>370</v>
      </c>
      <c r="B104" s="99" t="s">
        <v>371</v>
      </c>
      <c r="C104" s="123">
        <v>0</v>
      </c>
      <c r="D104" s="123">
        <v>0</v>
      </c>
      <c r="E104" s="122">
        <v>0</v>
      </c>
      <c r="F104" s="182">
        <v>0</v>
      </c>
      <c r="G104" s="123">
        <v>0</v>
      </c>
    </row>
    <row r="105" spans="1:165" ht="15" x14ac:dyDescent="0.25">
      <c r="A105" s="88" t="s">
        <v>291</v>
      </c>
      <c r="B105" s="99" t="s">
        <v>443</v>
      </c>
      <c r="C105" s="123">
        <v>1513.32</v>
      </c>
      <c r="D105" s="123">
        <v>2100</v>
      </c>
      <c r="E105" s="122">
        <v>1718</v>
      </c>
      <c r="F105" s="182">
        <v>3000</v>
      </c>
      <c r="G105" s="123">
        <v>3000</v>
      </c>
    </row>
    <row r="106" spans="1:165" ht="15" x14ac:dyDescent="0.25">
      <c r="A106" s="88" t="s">
        <v>292</v>
      </c>
      <c r="B106" s="99" t="s">
        <v>187</v>
      </c>
      <c r="C106" s="123">
        <v>6232</v>
      </c>
      <c r="D106" s="123">
        <v>17000</v>
      </c>
      <c r="E106" s="122">
        <v>26973</v>
      </c>
      <c r="F106" s="182">
        <v>10000</v>
      </c>
      <c r="G106" s="123">
        <v>30000</v>
      </c>
    </row>
    <row r="107" spans="1:165" ht="15" x14ac:dyDescent="0.25">
      <c r="A107" s="88" t="s">
        <v>373</v>
      </c>
      <c r="B107" s="99" t="s">
        <v>372</v>
      </c>
      <c r="C107" s="123">
        <v>0</v>
      </c>
      <c r="D107" s="123">
        <v>0</v>
      </c>
      <c r="E107" s="122">
        <v>0</v>
      </c>
      <c r="F107" s="182">
        <v>0</v>
      </c>
      <c r="G107" s="123">
        <v>0</v>
      </c>
    </row>
    <row r="108" spans="1:165" ht="15" x14ac:dyDescent="0.25">
      <c r="A108" s="88"/>
      <c r="B108" s="99"/>
      <c r="C108" s="187">
        <f>SUM(C93:C107)</f>
        <v>301258.32</v>
      </c>
      <c r="D108" s="124">
        <f>SUM(D93:D107)</f>
        <v>303197.62400000001</v>
      </c>
      <c r="E108" s="122"/>
      <c r="F108" s="186">
        <f>SUM(F93:F107)</f>
        <v>403304.69887999998</v>
      </c>
      <c r="G108" s="188">
        <f>SUM(G93:G107)</f>
        <v>437683.33062399999</v>
      </c>
    </row>
    <row r="109" spans="1:165" ht="15" x14ac:dyDescent="0.25">
      <c r="A109" s="88"/>
      <c r="B109" s="99"/>
      <c r="C109" s="123"/>
      <c r="D109" s="123"/>
      <c r="E109" s="122"/>
      <c r="F109" s="182"/>
      <c r="G109" s="122"/>
    </row>
    <row r="110" spans="1:165" ht="15" x14ac:dyDescent="0.25">
      <c r="A110" s="88" t="s">
        <v>375</v>
      </c>
      <c r="B110" s="88" t="s">
        <v>374</v>
      </c>
      <c r="C110" s="123">
        <v>0</v>
      </c>
      <c r="D110" s="123">
        <v>5000</v>
      </c>
      <c r="E110" s="122">
        <v>0</v>
      </c>
      <c r="F110" s="182">
        <v>0</v>
      </c>
      <c r="G110" s="122">
        <v>0</v>
      </c>
    </row>
    <row r="111" spans="1:165" ht="15" x14ac:dyDescent="0.25">
      <c r="A111" s="88"/>
      <c r="B111" s="88"/>
      <c r="C111" s="124">
        <v>0</v>
      </c>
      <c r="D111" s="124">
        <f>SUM(D110)</f>
        <v>5000</v>
      </c>
      <c r="E111" s="188"/>
      <c r="F111" s="186">
        <f>SUM(F110)</f>
        <v>0</v>
      </c>
      <c r="G111" s="122">
        <f>SUM(G110)</f>
        <v>0</v>
      </c>
    </row>
    <row r="112" spans="1:165" ht="15" x14ac:dyDescent="0.25">
      <c r="A112" s="88"/>
      <c r="B112" s="88"/>
      <c r="C112" s="123"/>
      <c r="D112" s="123"/>
      <c r="E112" s="122"/>
      <c r="F112" s="182"/>
      <c r="G112" s="122"/>
    </row>
    <row r="113" spans="1:7" ht="15" x14ac:dyDescent="0.25">
      <c r="A113" s="107" t="s">
        <v>222</v>
      </c>
      <c r="B113" s="110" t="s">
        <v>178</v>
      </c>
      <c r="C113" s="123">
        <v>37321</v>
      </c>
      <c r="D113" s="123">
        <v>42000</v>
      </c>
      <c r="E113" s="122">
        <v>40041</v>
      </c>
      <c r="F113" s="182">
        <v>53000</v>
      </c>
      <c r="G113" s="122">
        <f>SUM(F113*1.03)</f>
        <v>54590</v>
      </c>
    </row>
    <row r="114" spans="1:7" ht="15" x14ac:dyDescent="0.25">
      <c r="A114" s="107" t="s">
        <v>223</v>
      </c>
      <c r="B114" s="110" t="s">
        <v>179</v>
      </c>
      <c r="C114" s="123">
        <v>19769</v>
      </c>
      <c r="D114" s="123">
        <v>17000</v>
      </c>
      <c r="E114" s="122">
        <v>12413</v>
      </c>
      <c r="F114" s="182">
        <v>16500</v>
      </c>
      <c r="G114" s="122">
        <f>SUM(F114*1.03)</f>
        <v>16995</v>
      </c>
    </row>
    <row r="115" spans="1:7" ht="15" x14ac:dyDescent="0.25">
      <c r="A115" s="111" t="s">
        <v>224</v>
      </c>
      <c r="B115" s="114" t="s">
        <v>161</v>
      </c>
      <c r="C115" s="123">
        <v>1349</v>
      </c>
      <c r="D115" s="123">
        <v>1300</v>
      </c>
      <c r="E115" s="122">
        <v>3312</v>
      </c>
      <c r="F115" s="182">
        <v>4500</v>
      </c>
      <c r="G115" s="122">
        <f>SUM(F115*1.03)</f>
        <v>4635</v>
      </c>
    </row>
    <row r="116" spans="1:7" ht="15" x14ac:dyDescent="0.25">
      <c r="A116" s="111"/>
      <c r="B116" s="114"/>
      <c r="C116" s="124">
        <f>SUM(C113:C115)</f>
        <v>58439</v>
      </c>
      <c r="D116" s="124">
        <f>SUM(D113:D115)</f>
        <v>60300</v>
      </c>
      <c r="E116" s="122"/>
      <c r="F116" s="186">
        <f>SUM(F113:F115)</f>
        <v>74000</v>
      </c>
      <c r="G116" s="124">
        <f>SUM(G113:G115)</f>
        <v>76220</v>
      </c>
    </row>
    <row r="117" spans="1:7" ht="15" x14ac:dyDescent="0.25">
      <c r="A117" s="111"/>
      <c r="B117" s="114"/>
      <c r="C117" s="123"/>
      <c r="D117" s="123"/>
      <c r="E117" s="122"/>
      <c r="F117" s="182"/>
      <c r="G117" s="122"/>
    </row>
    <row r="118" spans="1:7" ht="15" x14ac:dyDescent="0.25">
      <c r="A118" s="98" t="s">
        <v>225</v>
      </c>
      <c r="B118" s="99" t="s">
        <v>191</v>
      </c>
      <c r="C118" s="123">
        <v>12355</v>
      </c>
      <c r="D118" s="123">
        <v>12000</v>
      </c>
      <c r="E118" s="122">
        <v>10363</v>
      </c>
      <c r="F118" s="182">
        <v>14000</v>
      </c>
      <c r="G118" s="122">
        <v>16000</v>
      </c>
    </row>
    <row r="119" spans="1:7" ht="15" x14ac:dyDescent="0.25">
      <c r="A119" s="98"/>
      <c r="B119" s="99"/>
      <c r="C119" s="124">
        <f>SUM(C118)</f>
        <v>12355</v>
      </c>
      <c r="D119" s="124">
        <f>SUM(D118)</f>
        <v>12000</v>
      </c>
      <c r="E119" s="122"/>
      <c r="F119" s="186">
        <f>SUM(F118)</f>
        <v>14000</v>
      </c>
      <c r="G119" s="188">
        <f>SUM(G118)</f>
        <v>16000</v>
      </c>
    </row>
    <row r="120" spans="1:7" ht="15" x14ac:dyDescent="0.25">
      <c r="A120" s="98"/>
      <c r="B120" s="99"/>
      <c r="C120" s="123"/>
      <c r="D120" s="123"/>
      <c r="E120" s="122"/>
      <c r="F120" s="182"/>
      <c r="G120" s="122"/>
    </row>
    <row r="121" spans="1:7" ht="15" x14ac:dyDescent="0.25">
      <c r="A121" s="103" t="s">
        <v>226</v>
      </c>
      <c r="B121" s="104" t="s">
        <v>177</v>
      </c>
      <c r="C121" s="123">
        <v>56588</v>
      </c>
      <c r="D121" s="123">
        <v>83000</v>
      </c>
      <c r="E121" s="122">
        <v>79436</v>
      </c>
      <c r="F121" s="182">
        <v>55000</v>
      </c>
      <c r="G121" s="122">
        <v>55000</v>
      </c>
    </row>
    <row r="122" spans="1:7" ht="15" x14ac:dyDescent="0.25">
      <c r="A122" s="103" t="s">
        <v>227</v>
      </c>
      <c r="B122" s="108" t="s">
        <v>498</v>
      </c>
      <c r="C122" s="123">
        <v>22449</v>
      </c>
      <c r="D122" s="123">
        <v>100000</v>
      </c>
      <c r="E122" s="122">
        <v>10158</v>
      </c>
      <c r="F122" s="215">
        <v>30000</v>
      </c>
      <c r="G122" s="122">
        <v>10000</v>
      </c>
    </row>
    <row r="123" spans="1:7" ht="15" x14ac:dyDescent="0.25">
      <c r="A123" s="103" t="s">
        <v>228</v>
      </c>
      <c r="B123" s="108" t="s">
        <v>194</v>
      </c>
      <c r="C123" s="123">
        <v>22014</v>
      </c>
      <c r="D123" s="123">
        <v>18000</v>
      </c>
      <c r="E123" s="122">
        <v>13109</v>
      </c>
      <c r="F123" s="182">
        <v>25000</v>
      </c>
      <c r="G123" s="122">
        <f>SUM(F123*1.05)</f>
        <v>26250</v>
      </c>
    </row>
    <row r="124" spans="1:7" ht="15" x14ac:dyDescent="0.25">
      <c r="A124" s="103"/>
      <c r="B124" s="108"/>
      <c r="C124" s="124">
        <f>SUM(C121:C123)</f>
        <v>101051</v>
      </c>
      <c r="D124" s="124">
        <f>SUM(D121:D123)</f>
        <v>201000</v>
      </c>
      <c r="E124" s="122"/>
      <c r="F124" s="186">
        <f>SUM(F121:F123)</f>
        <v>110000</v>
      </c>
      <c r="G124" s="188">
        <f>SUM(G121:G123)</f>
        <v>91250</v>
      </c>
    </row>
    <row r="125" spans="1:7" ht="15" x14ac:dyDescent="0.25">
      <c r="A125" s="103"/>
      <c r="B125" s="108"/>
      <c r="C125" s="123"/>
      <c r="D125" s="123"/>
      <c r="E125" s="122"/>
      <c r="F125" s="182"/>
      <c r="G125" s="122"/>
    </row>
    <row r="126" spans="1:7" ht="15" x14ac:dyDescent="0.25">
      <c r="A126" s="111" t="s">
        <v>229</v>
      </c>
      <c r="B126" s="102" t="s">
        <v>41</v>
      </c>
      <c r="C126" s="123">
        <v>38893</v>
      </c>
      <c r="D126" s="123">
        <v>43811</v>
      </c>
      <c r="E126" s="122">
        <v>43811</v>
      </c>
      <c r="F126" s="182">
        <v>45500</v>
      </c>
      <c r="G126" s="123">
        <v>47000</v>
      </c>
    </row>
    <row r="127" spans="1:7" ht="15" x14ac:dyDescent="0.25">
      <c r="A127" s="111" t="s">
        <v>230</v>
      </c>
      <c r="B127" s="115" t="s">
        <v>192</v>
      </c>
      <c r="C127" s="123">
        <v>30000</v>
      </c>
      <c r="D127" s="123">
        <v>30000</v>
      </c>
      <c r="E127" s="122">
        <v>20000</v>
      </c>
      <c r="F127" s="182">
        <v>35000</v>
      </c>
      <c r="G127" s="122">
        <v>35000</v>
      </c>
    </row>
    <row r="128" spans="1:7" ht="15" x14ac:dyDescent="0.25">
      <c r="A128" s="111" t="s">
        <v>376</v>
      </c>
      <c r="B128" s="115" t="s">
        <v>377</v>
      </c>
      <c r="C128" s="123">
        <v>322</v>
      </c>
      <c r="D128" s="123">
        <v>3500</v>
      </c>
      <c r="E128" s="122">
        <v>255</v>
      </c>
      <c r="F128" s="182">
        <v>3500</v>
      </c>
      <c r="G128" s="122">
        <v>3500</v>
      </c>
    </row>
    <row r="129" spans="1:7" ht="15" x14ac:dyDescent="0.25">
      <c r="A129" s="111" t="s">
        <v>231</v>
      </c>
      <c r="B129" s="104" t="s">
        <v>173</v>
      </c>
      <c r="C129" s="123">
        <v>1263</v>
      </c>
      <c r="D129" s="123">
        <v>1200</v>
      </c>
      <c r="E129" s="122">
        <v>1141</v>
      </c>
      <c r="F129" s="182">
        <v>800</v>
      </c>
      <c r="G129" s="122">
        <v>1500</v>
      </c>
    </row>
    <row r="130" spans="1:7" ht="15" x14ac:dyDescent="0.25">
      <c r="A130" s="111" t="s">
        <v>232</v>
      </c>
      <c r="B130" s="104" t="s">
        <v>176</v>
      </c>
      <c r="C130" s="123">
        <v>1035</v>
      </c>
      <c r="D130" s="123">
        <v>1600</v>
      </c>
      <c r="E130" s="122">
        <v>1027</v>
      </c>
      <c r="F130" s="182">
        <v>2000</v>
      </c>
      <c r="G130" s="122">
        <v>2000</v>
      </c>
    </row>
    <row r="131" spans="1:7" ht="15" x14ac:dyDescent="0.25">
      <c r="A131" s="111" t="s">
        <v>233</v>
      </c>
      <c r="B131" s="104" t="s">
        <v>175</v>
      </c>
      <c r="C131" s="123">
        <v>17792</v>
      </c>
      <c r="D131" s="123">
        <v>18000</v>
      </c>
      <c r="E131" s="122">
        <v>12897</v>
      </c>
      <c r="F131" s="182">
        <v>18000</v>
      </c>
      <c r="G131" s="122">
        <v>19000</v>
      </c>
    </row>
    <row r="132" spans="1:7" ht="15" x14ac:dyDescent="0.25">
      <c r="A132" s="111" t="s">
        <v>234</v>
      </c>
      <c r="B132" s="104" t="s">
        <v>378</v>
      </c>
      <c r="C132" s="123">
        <v>22621</v>
      </c>
      <c r="D132" s="123">
        <v>24000</v>
      </c>
      <c r="E132" s="122">
        <v>18756</v>
      </c>
      <c r="F132" s="182">
        <v>24000</v>
      </c>
      <c r="G132" s="122">
        <v>24000</v>
      </c>
    </row>
    <row r="133" spans="1:7" ht="15" x14ac:dyDescent="0.25">
      <c r="A133" s="111" t="s">
        <v>235</v>
      </c>
      <c r="B133" s="104" t="s">
        <v>379</v>
      </c>
      <c r="C133" s="123">
        <v>0</v>
      </c>
      <c r="D133" s="123">
        <v>2000</v>
      </c>
      <c r="E133" s="122">
        <v>0</v>
      </c>
      <c r="F133" s="182">
        <v>0</v>
      </c>
      <c r="G133" s="122">
        <v>2000</v>
      </c>
    </row>
    <row r="134" spans="1:7" ht="15" x14ac:dyDescent="0.25">
      <c r="A134" s="111" t="s">
        <v>236</v>
      </c>
      <c r="B134" s="104" t="s">
        <v>174</v>
      </c>
      <c r="C134" s="123">
        <v>2610</v>
      </c>
      <c r="D134" s="123">
        <v>7000</v>
      </c>
      <c r="E134" s="122">
        <v>6693</v>
      </c>
      <c r="F134" s="182">
        <v>9000</v>
      </c>
      <c r="G134" s="122">
        <v>9000</v>
      </c>
    </row>
    <row r="135" spans="1:7" ht="15" x14ac:dyDescent="0.25">
      <c r="A135" s="111"/>
      <c r="B135" s="104"/>
      <c r="C135" s="124">
        <f>SUM(C126:C134)</f>
        <v>114536</v>
      </c>
      <c r="D135" s="124">
        <f>SUM(D126:D134)</f>
        <v>131111</v>
      </c>
      <c r="E135" s="122"/>
      <c r="F135" s="186">
        <f>SUM(F126:F134)</f>
        <v>137800</v>
      </c>
      <c r="G135" s="188">
        <f>SUM(G126:G134)</f>
        <v>143000</v>
      </c>
    </row>
    <row r="136" spans="1:7" ht="15" x14ac:dyDescent="0.25">
      <c r="A136" s="111"/>
      <c r="B136" s="104"/>
      <c r="C136" s="123"/>
      <c r="D136" s="123"/>
      <c r="E136" s="122"/>
      <c r="F136" s="182"/>
      <c r="G136" s="122"/>
    </row>
    <row r="137" spans="1:7" ht="15" x14ac:dyDescent="0.25">
      <c r="A137" s="107" t="s">
        <v>237</v>
      </c>
      <c r="B137" s="110" t="s">
        <v>166</v>
      </c>
      <c r="C137" s="123">
        <v>65</v>
      </c>
      <c r="D137" s="123">
        <v>1000</v>
      </c>
      <c r="E137" s="122">
        <v>568</v>
      </c>
      <c r="F137" s="215">
        <v>3000</v>
      </c>
      <c r="G137" s="123">
        <v>1600</v>
      </c>
    </row>
    <row r="138" spans="1:7" ht="15" x14ac:dyDescent="0.25">
      <c r="A138" s="107" t="s">
        <v>238</v>
      </c>
      <c r="B138" s="109" t="s">
        <v>167</v>
      </c>
      <c r="C138" s="123">
        <v>1523</v>
      </c>
      <c r="D138" s="123">
        <v>3000</v>
      </c>
      <c r="E138" s="122">
        <v>3791</v>
      </c>
      <c r="F138" s="182">
        <v>4000</v>
      </c>
      <c r="G138" s="123">
        <v>2000</v>
      </c>
    </row>
    <row r="139" spans="1:7" ht="15" x14ac:dyDescent="0.25">
      <c r="A139" s="107" t="s">
        <v>239</v>
      </c>
      <c r="B139" s="109" t="s">
        <v>169</v>
      </c>
      <c r="C139" s="123">
        <v>413</v>
      </c>
      <c r="D139" s="123">
        <v>1500</v>
      </c>
      <c r="E139" s="122">
        <v>2647</v>
      </c>
      <c r="F139" s="182">
        <v>7000</v>
      </c>
      <c r="G139" s="123">
        <v>4000</v>
      </c>
    </row>
    <row r="140" spans="1:7" ht="15" x14ac:dyDescent="0.25">
      <c r="A140" s="107"/>
      <c r="B140" s="109"/>
      <c r="C140" s="124">
        <f>SUM(C137:C139)</f>
        <v>2001</v>
      </c>
      <c r="D140" s="124">
        <f>SUM(D137:D139)</f>
        <v>5500</v>
      </c>
      <c r="E140" s="122"/>
      <c r="F140" s="186">
        <f>SUM(F137:F139)</f>
        <v>14000</v>
      </c>
      <c r="G140" s="188">
        <f>SUM(G137:G139)</f>
        <v>7600</v>
      </c>
    </row>
    <row r="141" spans="1:7" ht="15" x14ac:dyDescent="0.25">
      <c r="A141" s="107"/>
      <c r="B141" s="109"/>
      <c r="C141" s="123"/>
      <c r="D141" s="123"/>
      <c r="E141" s="122"/>
      <c r="F141" s="182"/>
      <c r="G141" s="122"/>
    </row>
    <row r="142" spans="1:7" ht="15" x14ac:dyDescent="0.25">
      <c r="A142" s="106" t="s">
        <v>240</v>
      </c>
      <c r="B142" s="102" t="s">
        <v>444</v>
      </c>
      <c r="C142" s="119">
        <v>1853</v>
      </c>
      <c r="D142" s="123">
        <v>0</v>
      </c>
      <c r="E142" s="123">
        <v>0</v>
      </c>
      <c r="F142" s="182">
        <v>2000</v>
      </c>
      <c r="G142" s="122">
        <v>2500</v>
      </c>
    </row>
    <row r="143" spans="1:7" ht="15" x14ac:dyDescent="0.25">
      <c r="A143" s="106" t="s">
        <v>241</v>
      </c>
      <c r="B143" s="102" t="s">
        <v>445</v>
      </c>
      <c r="C143" s="119">
        <v>13165</v>
      </c>
      <c r="D143" s="123">
        <v>856</v>
      </c>
      <c r="E143" s="123">
        <v>856</v>
      </c>
      <c r="F143" s="182">
        <v>14500</v>
      </c>
      <c r="G143" s="122">
        <v>14500</v>
      </c>
    </row>
    <row r="144" spans="1:7" ht="30" x14ac:dyDescent="0.25">
      <c r="A144" s="106" t="s">
        <v>242</v>
      </c>
      <c r="B144" s="116" t="s">
        <v>200</v>
      </c>
      <c r="C144" s="119">
        <v>13898</v>
      </c>
      <c r="D144" s="123">
        <v>0</v>
      </c>
      <c r="E144" s="123">
        <v>0</v>
      </c>
      <c r="F144" s="182">
        <v>15000</v>
      </c>
      <c r="G144" s="122">
        <v>15000</v>
      </c>
    </row>
    <row r="145" spans="1:165" ht="15" x14ac:dyDescent="0.25">
      <c r="A145" s="106"/>
      <c r="B145" s="116"/>
      <c r="C145" s="124">
        <f>SUM(C142:C144)</f>
        <v>28916</v>
      </c>
      <c r="D145" s="124">
        <f>SUM(D142:D144)</f>
        <v>856</v>
      </c>
      <c r="E145" s="122"/>
      <c r="F145" s="186">
        <f>SUM(F142:F144)</f>
        <v>31500</v>
      </c>
      <c r="G145" s="188">
        <f>SUM(G142:G144)</f>
        <v>32000</v>
      </c>
    </row>
    <row r="146" spans="1:165" ht="15" x14ac:dyDescent="0.25">
      <c r="A146" s="106"/>
      <c r="B146" s="116"/>
      <c r="C146" s="123"/>
      <c r="D146" s="123"/>
      <c r="E146" s="122"/>
      <c r="F146" s="182"/>
      <c r="G146" s="122"/>
    </row>
    <row r="147" spans="1:165" ht="15" x14ac:dyDescent="0.25">
      <c r="A147" s="106" t="s">
        <v>243</v>
      </c>
      <c r="B147" s="102" t="s">
        <v>189</v>
      </c>
      <c r="C147" s="123">
        <v>172577</v>
      </c>
      <c r="D147" s="123">
        <v>523</v>
      </c>
      <c r="E147" s="122">
        <v>523</v>
      </c>
      <c r="F147" s="182">
        <v>0</v>
      </c>
      <c r="G147" s="122">
        <v>0</v>
      </c>
    </row>
    <row r="148" spans="1:165" ht="15" x14ac:dyDescent="0.25">
      <c r="A148" s="106"/>
      <c r="B148" s="102"/>
      <c r="C148" s="124">
        <f>SUM(C147)</f>
        <v>172577</v>
      </c>
      <c r="D148" s="124">
        <f>SUM(D147)</f>
        <v>523</v>
      </c>
      <c r="E148" s="124"/>
      <c r="F148" s="186">
        <f>SUM(F147)</f>
        <v>0</v>
      </c>
      <c r="G148" s="188">
        <f>SUM(G147)</f>
        <v>0</v>
      </c>
    </row>
    <row r="149" spans="1:165" ht="15" x14ac:dyDescent="0.25">
      <c r="A149" s="106"/>
      <c r="B149" s="102"/>
      <c r="C149" s="123"/>
      <c r="D149" s="123"/>
      <c r="E149" s="122"/>
      <c r="F149" s="182"/>
      <c r="G149" s="122"/>
    </row>
    <row r="150" spans="1:165" ht="15" x14ac:dyDescent="0.25">
      <c r="A150" s="106" t="s">
        <v>380</v>
      </c>
      <c r="B150" s="102" t="s">
        <v>381</v>
      </c>
      <c r="C150" s="123">
        <v>0</v>
      </c>
      <c r="D150" s="123">
        <v>0</v>
      </c>
      <c r="E150" s="122">
        <v>45</v>
      </c>
      <c r="F150" s="182">
        <v>0</v>
      </c>
      <c r="G150" s="122">
        <v>0</v>
      </c>
    </row>
    <row r="151" spans="1:165" ht="15" x14ac:dyDescent="0.25">
      <c r="A151" s="106"/>
      <c r="B151" s="102"/>
      <c r="C151" s="123">
        <v>0</v>
      </c>
      <c r="D151" s="123">
        <v>0</v>
      </c>
      <c r="E151" s="122"/>
      <c r="F151" s="186">
        <f>SUM(F150)</f>
        <v>0</v>
      </c>
      <c r="G151" s="188">
        <f>SUM(G150)</f>
        <v>0</v>
      </c>
    </row>
    <row r="152" spans="1:165" ht="15" x14ac:dyDescent="0.25">
      <c r="A152" s="106"/>
      <c r="B152" s="102"/>
      <c r="C152" s="123"/>
      <c r="D152" s="123"/>
      <c r="E152" s="122"/>
      <c r="F152" s="182"/>
      <c r="G152" s="122"/>
    </row>
    <row r="153" spans="1:165" ht="15" x14ac:dyDescent="0.25">
      <c r="A153" s="88" t="s">
        <v>293</v>
      </c>
      <c r="B153" s="99" t="s">
        <v>132</v>
      </c>
      <c r="C153" s="123">
        <v>8214</v>
      </c>
      <c r="D153" s="123">
        <v>60625</v>
      </c>
      <c r="E153" s="122">
        <v>47300</v>
      </c>
      <c r="F153" s="182">
        <f>SUM(D153*1.1)</f>
        <v>66687.5</v>
      </c>
      <c r="G153" s="122">
        <f>SUM(F153*1.05)</f>
        <v>70021.875</v>
      </c>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c r="DE153" s="70"/>
      <c r="DF153" s="70"/>
      <c r="DG153" s="70"/>
      <c r="DH153" s="70"/>
      <c r="DI153" s="70"/>
      <c r="DJ153" s="70"/>
      <c r="DK153" s="70"/>
      <c r="DL153" s="70"/>
      <c r="DM153" s="70"/>
      <c r="DN153" s="70"/>
      <c r="DO153" s="70"/>
      <c r="DP153" s="70"/>
      <c r="DQ153" s="70"/>
      <c r="DR153" s="70"/>
      <c r="DS153" s="70"/>
      <c r="DT153" s="70"/>
      <c r="DU153" s="70"/>
      <c r="DV153" s="70"/>
      <c r="DW153" s="70"/>
      <c r="DX153" s="70"/>
      <c r="DY153" s="70"/>
      <c r="DZ153" s="70"/>
      <c r="EA153" s="70"/>
      <c r="EB153" s="70"/>
      <c r="EC153" s="70"/>
      <c r="ED153" s="70"/>
      <c r="EE153" s="70"/>
      <c r="EF153" s="70"/>
      <c r="EG153" s="70"/>
      <c r="EH153" s="70"/>
      <c r="EI153" s="70"/>
      <c r="EJ153" s="70"/>
      <c r="EK153" s="70"/>
      <c r="EL153" s="70"/>
      <c r="EM153" s="70"/>
      <c r="EN153" s="70"/>
      <c r="EO153" s="70"/>
      <c r="EP153" s="70"/>
      <c r="EQ153" s="70"/>
      <c r="ER153" s="70"/>
      <c r="ES153" s="70"/>
      <c r="ET153" s="70"/>
      <c r="EU153" s="70"/>
      <c r="EV153" s="70"/>
      <c r="EW153" s="70"/>
      <c r="EX153" s="70"/>
      <c r="EY153" s="70"/>
      <c r="EZ153" s="70"/>
      <c r="FA153" s="70"/>
      <c r="FB153" s="70"/>
      <c r="FC153" s="70"/>
      <c r="FD153" s="70"/>
      <c r="FE153" s="70"/>
      <c r="FF153" s="70"/>
      <c r="FG153" s="70"/>
      <c r="FH153" s="70"/>
      <c r="FI153" s="70"/>
    </row>
    <row r="154" spans="1:165" ht="15" x14ac:dyDescent="0.25">
      <c r="A154" s="88" t="s">
        <v>294</v>
      </c>
      <c r="B154" s="99" t="s">
        <v>130</v>
      </c>
      <c r="C154" s="123">
        <v>69428</v>
      </c>
      <c r="D154" s="123">
        <v>70000</v>
      </c>
      <c r="E154" s="122">
        <v>54153</v>
      </c>
      <c r="F154" s="182">
        <f>SUM(D154*1.1)</f>
        <v>77000</v>
      </c>
      <c r="G154" s="122">
        <f>SUM(F154*1.05)</f>
        <v>80850</v>
      </c>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c r="EB154" s="70"/>
      <c r="EC154" s="70"/>
      <c r="ED154" s="70"/>
      <c r="EE154" s="70"/>
      <c r="EF154" s="70"/>
      <c r="EG154" s="70"/>
      <c r="EH154" s="70"/>
      <c r="EI154" s="70"/>
      <c r="EJ154" s="70"/>
      <c r="EK154" s="70"/>
      <c r="EL154" s="70"/>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0"/>
      <c r="FI154" s="70"/>
    </row>
    <row r="155" spans="1:165" ht="15" x14ac:dyDescent="0.25">
      <c r="A155" s="88" t="s">
        <v>295</v>
      </c>
      <c r="B155" s="99" t="s">
        <v>131</v>
      </c>
      <c r="C155" s="123">
        <v>25212</v>
      </c>
      <c r="D155" s="123">
        <v>0</v>
      </c>
      <c r="E155" s="122">
        <v>0</v>
      </c>
      <c r="F155" s="182">
        <v>0</v>
      </c>
      <c r="G155" s="122">
        <v>0</v>
      </c>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0"/>
      <c r="DF155" s="70"/>
      <c r="DG155" s="70"/>
      <c r="DH155" s="70"/>
      <c r="DI155" s="70"/>
      <c r="DJ155" s="70"/>
      <c r="DK155" s="70"/>
      <c r="DL155" s="70"/>
      <c r="DM155" s="70"/>
      <c r="DN155" s="70"/>
      <c r="DO155" s="70"/>
      <c r="DP155" s="70"/>
      <c r="DQ155" s="70"/>
      <c r="DR155" s="70"/>
      <c r="DS155" s="70"/>
      <c r="DT155" s="70"/>
      <c r="DU155" s="70"/>
      <c r="DV155" s="70"/>
      <c r="DW155" s="70"/>
      <c r="DX155" s="70"/>
      <c r="DY155" s="70"/>
      <c r="DZ155" s="70"/>
      <c r="EA155" s="70"/>
      <c r="EB155" s="70"/>
      <c r="EC155" s="70"/>
      <c r="ED155" s="70"/>
      <c r="EE155" s="70"/>
      <c r="EF155" s="70"/>
      <c r="EG155" s="70"/>
      <c r="EH155" s="70"/>
      <c r="EI155" s="70"/>
      <c r="EJ155" s="70"/>
      <c r="EK155" s="70"/>
      <c r="EL155" s="70"/>
      <c r="EM155" s="70"/>
      <c r="EN155" s="70"/>
      <c r="EO155" s="70"/>
      <c r="EP155" s="70"/>
      <c r="EQ155" s="70"/>
      <c r="ER155" s="70"/>
      <c r="ES155" s="70"/>
      <c r="ET155" s="70"/>
      <c r="EU155" s="70"/>
      <c r="EV155" s="70"/>
      <c r="EW155" s="70"/>
      <c r="EX155" s="70"/>
      <c r="EY155" s="70"/>
      <c r="EZ155" s="70"/>
      <c r="FA155" s="70"/>
      <c r="FB155" s="70"/>
      <c r="FC155" s="70"/>
      <c r="FD155" s="70"/>
      <c r="FE155" s="70"/>
      <c r="FF155" s="70"/>
      <c r="FG155" s="70"/>
      <c r="FH155" s="70"/>
      <c r="FI155" s="70"/>
    </row>
    <row r="156" spans="1:165" ht="15" x14ac:dyDescent="0.25">
      <c r="A156" s="88"/>
      <c r="B156" s="99"/>
      <c r="C156" s="124">
        <f>SUM(C153:C155)</f>
        <v>102854</v>
      </c>
      <c r="D156" s="124">
        <f>SUM(D153:D155)</f>
        <v>130625</v>
      </c>
      <c r="E156" s="122"/>
      <c r="F156" s="186">
        <f>SUM(F153:F155)</f>
        <v>143687.5</v>
      </c>
      <c r="G156" s="188">
        <f>SUM(G153:G155)</f>
        <v>150871.875</v>
      </c>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c r="DX156" s="70"/>
      <c r="DY156" s="70"/>
      <c r="DZ156" s="70"/>
      <c r="EA156" s="70"/>
      <c r="EB156" s="70"/>
      <c r="EC156" s="70"/>
      <c r="ED156" s="70"/>
      <c r="EE156" s="70"/>
      <c r="EF156" s="70"/>
      <c r="EG156" s="70"/>
      <c r="EH156" s="70"/>
      <c r="EI156" s="70"/>
      <c r="EJ156" s="70"/>
      <c r="EK156" s="70"/>
      <c r="EL156" s="70"/>
      <c r="EM156" s="70"/>
      <c r="EN156" s="70"/>
      <c r="EO156" s="70"/>
      <c r="EP156" s="70"/>
      <c r="EQ156" s="70"/>
      <c r="ER156" s="70"/>
      <c r="ES156" s="70"/>
      <c r="ET156" s="70"/>
      <c r="EU156" s="70"/>
      <c r="EV156" s="70"/>
      <c r="EW156" s="70"/>
      <c r="EX156" s="70"/>
      <c r="EY156" s="70"/>
      <c r="EZ156" s="70"/>
      <c r="FA156" s="70"/>
      <c r="FB156" s="70"/>
      <c r="FC156" s="70"/>
      <c r="FD156" s="70"/>
      <c r="FE156" s="70"/>
      <c r="FF156" s="70"/>
      <c r="FG156" s="70"/>
      <c r="FH156" s="70"/>
      <c r="FI156" s="70"/>
    </row>
    <row r="157" spans="1:165" ht="15" x14ac:dyDescent="0.25">
      <c r="A157" s="88"/>
      <c r="B157" s="99"/>
      <c r="C157" s="123"/>
      <c r="D157" s="123"/>
      <c r="E157" s="122"/>
      <c r="F157" s="182"/>
      <c r="G157" s="122"/>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c r="EB157" s="70"/>
      <c r="EC157" s="70"/>
      <c r="ED157" s="70"/>
      <c r="EE157" s="70"/>
      <c r="EF157" s="70"/>
      <c r="EG157" s="70"/>
      <c r="EH157" s="70"/>
      <c r="EI157" s="70"/>
      <c r="EJ157" s="70"/>
      <c r="EK157" s="70"/>
      <c r="EL157" s="70"/>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0"/>
      <c r="FI157" s="70"/>
    </row>
    <row r="158" spans="1:165" ht="15" x14ac:dyDescent="0.25">
      <c r="A158" s="88" t="s">
        <v>296</v>
      </c>
      <c r="B158" s="99" t="s">
        <v>135</v>
      </c>
      <c r="C158" s="123">
        <v>7876</v>
      </c>
      <c r="D158" s="123">
        <f>SUM(D156*0.08)</f>
        <v>10450</v>
      </c>
      <c r="E158" s="122">
        <v>7805</v>
      </c>
      <c r="F158" s="182">
        <f>SUM(F156*0.08)</f>
        <v>11495</v>
      </c>
      <c r="G158" s="123">
        <f>SUM(G156*0.08)</f>
        <v>12069.75</v>
      </c>
    </row>
    <row r="159" spans="1:165" ht="15" x14ac:dyDescent="0.25">
      <c r="A159" s="88" t="s">
        <v>297</v>
      </c>
      <c r="B159" s="99" t="s">
        <v>138</v>
      </c>
      <c r="C159" s="123">
        <v>1022</v>
      </c>
      <c r="D159" s="123">
        <f>SUM(D156*0.01)</f>
        <v>1306.25</v>
      </c>
      <c r="E159" s="122">
        <v>3184</v>
      </c>
      <c r="F159" s="182">
        <f>SUM(F156*0.01)</f>
        <v>1436.875</v>
      </c>
      <c r="G159" s="123">
        <f>SUM(G156*0.01)</f>
        <v>1508.71875</v>
      </c>
    </row>
    <row r="160" spans="1:165" ht="15" x14ac:dyDescent="0.25">
      <c r="A160" s="88" t="s">
        <v>298</v>
      </c>
      <c r="B160" s="99" t="s">
        <v>154</v>
      </c>
      <c r="C160" s="123">
        <v>3279</v>
      </c>
      <c r="D160" s="123">
        <v>0</v>
      </c>
      <c r="E160" s="122">
        <v>0</v>
      </c>
      <c r="F160" s="182">
        <v>0</v>
      </c>
      <c r="G160" s="123">
        <v>0</v>
      </c>
    </row>
    <row r="161" spans="1:165" ht="15" x14ac:dyDescent="0.25">
      <c r="A161" s="88" t="s">
        <v>299</v>
      </c>
      <c r="B161" s="99" t="s">
        <v>155</v>
      </c>
      <c r="C161" s="123">
        <v>4126</v>
      </c>
      <c r="D161" s="123">
        <f>SUM(D156*0.05)</f>
        <v>6531.25</v>
      </c>
      <c r="E161" s="122">
        <v>5377</v>
      </c>
      <c r="F161" s="182">
        <f>SUM(F156*0.05)</f>
        <v>7184.375</v>
      </c>
      <c r="G161" s="123">
        <f>SUM(G156*0.05)</f>
        <v>7543.59375</v>
      </c>
    </row>
    <row r="162" spans="1:165" ht="15" x14ac:dyDescent="0.25">
      <c r="A162" s="88" t="s">
        <v>300</v>
      </c>
      <c r="B162" s="99" t="s">
        <v>157</v>
      </c>
      <c r="C162" s="123">
        <v>19771</v>
      </c>
      <c r="D162" s="123">
        <v>32134</v>
      </c>
      <c r="E162" s="122">
        <v>24100</v>
      </c>
      <c r="F162" s="182">
        <v>33000</v>
      </c>
      <c r="G162" s="122">
        <f>SUM(F162*1.03)</f>
        <v>33990</v>
      </c>
    </row>
    <row r="163" spans="1:165" ht="15" x14ac:dyDescent="0.25">
      <c r="A163" s="88" t="s">
        <v>301</v>
      </c>
      <c r="B163" s="99" t="s">
        <v>156</v>
      </c>
      <c r="C163" s="123">
        <v>1858</v>
      </c>
      <c r="D163" s="123">
        <v>2400</v>
      </c>
      <c r="E163" s="122">
        <v>1663</v>
      </c>
      <c r="F163" s="182">
        <v>2400</v>
      </c>
      <c r="G163" s="122">
        <v>2400</v>
      </c>
    </row>
    <row r="164" spans="1:165" ht="15" x14ac:dyDescent="0.25">
      <c r="A164" s="88" t="s">
        <v>302</v>
      </c>
      <c r="B164" s="99" t="s">
        <v>158</v>
      </c>
      <c r="C164" s="123">
        <v>7651</v>
      </c>
      <c r="D164" s="123">
        <v>7500</v>
      </c>
      <c r="E164" s="122">
        <v>4913</v>
      </c>
      <c r="F164" s="182">
        <f>SUM(D164*1.03)</f>
        <v>7725</v>
      </c>
      <c r="G164" s="122">
        <f>SUM(F164*1.03)</f>
        <v>7956.75</v>
      </c>
    </row>
    <row r="165" spans="1:165" ht="15" x14ac:dyDescent="0.25">
      <c r="A165" s="88" t="s">
        <v>303</v>
      </c>
      <c r="B165" s="99" t="s">
        <v>140</v>
      </c>
      <c r="C165" s="123">
        <v>152</v>
      </c>
      <c r="D165" s="123">
        <f>SUM(D156*0.001477)</f>
        <v>192.93312499999999</v>
      </c>
      <c r="E165" s="122">
        <v>163</v>
      </c>
      <c r="F165" s="182">
        <f>SUM(F156*0.001477)</f>
        <v>212.2264375</v>
      </c>
      <c r="G165" s="122"/>
    </row>
    <row r="166" spans="1:165" s="81" customFormat="1" ht="15" x14ac:dyDescent="0.25">
      <c r="A166" s="88" t="s">
        <v>304</v>
      </c>
      <c r="B166" s="102" t="s">
        <v>159</v>
      </c>
      <c r="C166" s="121">
        <v>0</v>
      </c>
      <c r="D166" s="121">
        <v>0</v>
      </c>
      <c r="E166" s="183">
        <v>0</v>
      </c>
      <c r="F166" s="184">
        <v>0</v>
      </c>
      <c r="G166" s="183"/>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c r="DK166" s="80"/>
      <c r="DL166" s="80"/>
      <c r="DM166" s="80"/>
      <c r="DN166" s="80"/>
      <c r="DO166" s="80"/>
      <c r="DP166" s="80"/>
      <c r="DQ166" s="80"/>
      <c r="DR166" s="80"/>
      <c r="DS166" s="80"/>
      <c r="DT166" s="80"/>
      <c r="DU166" s="80"/>
      <c r="DV166" s="80"/>
      <c r="DW166" s="80"/>
      <c r="DX166" s="80"/>
      <c r="DY166" s="80"/>
      <c r="DZ166" s="80"/>
      <c r="EA166" s="80"/>
      <c r="EB166" s="80"/>
      <c r="EC166" s="80"/>
      <c r="ED166" s="80"/>
      <c r="EE166" s="80"/>
      <c r="EF166" s="80"/>
      <c r="EG166" s="80"/>
      <c r="EH166" s="80"/>
      <c r="EI166" s="80"/>
      <c r="EJ166" s="80"/>
      <c r="EK166" s="80"/>
      <c r="EL166" s="80"/>
      <c r="EM166" s="80"/>
      <c r="EN166" s="80"/>
      <c r="EO166" s="80"/>
      <c r="EP166" s="80"/>
      <c r="EQ166" s="80"/>
      <c r="ER166" s="80"/>
      <c r="ES166" s="80"/>
      <c r="ET166" s="80"/>
      <c r="EU166" s="80"/>
      <c r="EV166" s="80"/>
      <c r="EW166" s="80"/>
      <c r="EX166" s="80"/>
      <c r="EY166" s="80"/>
      <c r="EZ166" s="80"/>
      <c r="FA166" s="80"/>
      <c r="FB166" s="80"/>
      <c r="FC166" s="80"/>
      <c r="FD166" s="80"/>
      <c r="FE166" s="80"/>
      <c r="FF166" s="80"/>
      <c r="FG166" s="80"/>
      <c r="FH166" s="80"/>
      <c r="FI166" s="80"/>
    </row>
    <row r="167" spans="1:165" ht="15" x14ac:dyDescent="0.25">
      <c r="A167" s="88" t="s">
        <v>305</v>
      </c>
      <c r="B167" s="101" t="s">
        <v>306</v>
      </c>
      <c r="C167" s="123">
        <v>1300</v>
      </c>
      <c r="D167" s="123">
        <v>2590</v>
      </c>
      <c r="E167" s="122">
        <v>2586</v>
      </c>
      <c r="F167" s="182">
        <v>3000</v>
      </c>
      <c r="G167" s="122">
        <v>3000</v>
      </c>
    </row>
    <row r="168" spans="1:165" ht="15" x14ac:dyDescent="0.25">
      <c r="A168" s="88" t="s">
        <v>307</v>
      </c>
      <c r="B168" s="99" t="s">
        <v>446</v>
      </c>
      <c r="C168" s="123">
        <v>158</v>
      </c>
      <c r="D168" s="123">
        <v>160</v>
      </c>
      <c r="E168" s="122">
        <v>158</v>
      </c>
      <c r="F168" s="182">
        <v>300</v>
      </c>
      <c r="G168" s="122">
        <v>300</v>
      </c>
    </row>
    <row r="169" spans="1:165" ht="15" x14ac:dyDescent="0.25">
      <c r="A169" s="88"/>
      <c r="B169" s="99"/>
      <c r="C169" s="124">
        <f>SUM(C158:C168)</f>
        <v>47193</v>
      </c>
      <c r="D169" s="124">
        <f>SUM(D158:D168)</f>
        <v>63264.433125000003</v>
      </c>
      <c r="E169" s="122"/>
      <c r="F169" s="186">
        <f>SUM(F158:F168)</f>
        <v>66753.476437500009</v>
      </c>
      <c r="G169" s="188">
        <f>SUM(G158:G168)</f>
        <v>68768.8125</v>
      </c>
    </row>
    <row r="170" spans="1:165" ht="15" x14ac:dyDescent="0.25">
      <c r="A170" s="88"/>
      <c r="B170" s="99"/>
      <c r="C170" s="123"/>
      <c r="D170" s="123"/>
      <c r="E170" s="122"/>
      <c r="F170" s="182"/>
      <c r="G170" s="122"/>
    </row>
    <row r="171" spans="1:165" ht="15" x14ac:dyDescent="0.25">
      <c r="A171" s="107" t="s">
        <v>244</v>
      </c>
      <c r="B171" s="110" t="s">
        <v>448</v>
      </c>
      <c r="C171" s="123">
        <v>11553</v>
      </c>
      <c r="D171" s="123">
        <v>20000</v>
      </c>
      <c r="E171" s="122">
        <v>879</v>
      </c>
      <c r="F171" s="182">
        <v>3000</v>
      </c>
      <c r="G171" s="122">
        <v>3000</v>
      </c>
    </row>
    <row r="172" spans="1:165" ht="15" x14ac:dyDescent="0.25">
      <c r="A172" s="107"/>
      <c r="B172" s="110"/>
      <c r="C172" s="124">
        <f>SUM(C171)</f>
        <v>11553</v>
      </c>
      <c r="D172" s="124">
        <f>SUM(D171)</f>
        <v>20000</v>
      </c>
      <c r="E172" s="122"/>
      <c r="F172" s="186">
        <f>SUM(F171)</f>
        <v>3000</v>
      </c>
      <c r="G172" s="188">
        <f>SUM(G171)</f>
        <v>3000</v>
      </c>
    </row>
    <row r="173" spans="1:165" ht="15" x14ac:dyDescent="0.25">
      <c r="A173" s="107"/>
      <c r="B173" s="110"/>
      <c r="C173" s="123"/>
      <c r="D173" s="123"/>
      <c r="E173" s="122"/>
      <c r="F173" s="182"/>
      <c r="G173" s="122"/>
    </row>
    <row r="174" spans="1:165" ht="15" x14ac:dyDescent="0.25">
      <c r="A174" s="107" t="s">
        <v>245</v>
      </c>
      <c r="B174" s="110" t="s">
        <v>447</v>
      </c>
      <c r="C174" s="123">
        <v>0</v>
      </c>
      <c r="D174" s="123">
        <v>1000</v>
      </c>
      <c r="E174" s="122">
        <v>0</v>
      </c>
      <c r="F174" s="182">
        <v>1000</v>
      </c>
      <c r="G174" s="122">
        <v>1000</v>
      </c>
    </row>
    <row r="175" spans="1:165" ht="15" x14ac:dyDescent="0.25">
      <c r="A175" s="107"/>
      <c r="B175" s="110"/>
      <c r="C175" s="124">
        <f>SUM(C174)</f>
        <v>0</v>
      </c>
      <c r="D175" s="124">
        <f>SUM(D174)</f>
        <v>1000</v>
      </c>
      <c r="E175" s="122"/>
      <c r="F175" s="186">
        <f>SUM(F174)</f>
        <v>1000</v>
      </c>
      <c r="G175" s="188">
        <f>SUM(G174)</f>
        <v>1000</v>
      </c>
    </row>
    <row r="176" spans="1:165" ht="15" x14ac:dyDescent="0.25">
      <c r="A176" s="107"/>
      <c r="B176" s="110"/>
      <c r="C176" s="123"/>
      <c r="D176" s="123"/>
      <c r="E176" s="122"/>
      <c r="F176" s="182"/>
      <c r="G176" s="122"/>
    </row>
    <row r="177" spans="1:7" ht="15" x14ac:dyDescent="0.25">
      <c r="A177" s="103" t="s">
        <v>246</v>
      </c>
      <c r="B177" s="102" t="s">
        <v>182</v>
      </c>
      <c r="C177" s="123">
        <v>3403</v>
      </c>
      <c r="D177" s="123">
        <v>0</v>
      </c>
      <c r="E177" s="122">
        <v>879</v>
      </c>
      <c r="F177" s="182">
        <v>10000</v>
      </c>
      <c r="G177" s="123">
        <v>0</v>
      </c>
    </row>
    <row r="178" spans="1:7" ht="15" x14ac:dyDescent="0.25">
      <c r="A178" s="106" t="s">
        <v>382</v>
      </c>
      <c r="B178" s="102" t="s">
        <v>384</v>
      </c>
      <c r="C178" s="123">
        <v>0</v>
      </c>
      <c r="D178" s="123">
        <v>0</v>
      </c>
      <c r="E178" s="122">
        <v>0</v>
      </c>
      <c r="F178" s="182">
        <v>5000</v>
      </c>
      <c r="G178" s="122">
        <v>0</v>
      </c>
    </row>
    <row r="179" spans="1:7" ht="15" x14ac:dyDescent="0.25">
      <c r="A179" s="106" t="s">
        <v>383</v>
      </c>
      <c r="B179" s="102" t="s">
        <v>385</v>
      </c>
      <c r="C179" s="123">
        <v>0</v>
      </c>
      <c r="D179" s="123">
        <v>0</v>
      </c>
      <c r="E179" s="122">
        <v>0</v>
      </c>
      <c r="F179" s="182">
        <v>0</v>
      </c>
      <c r="G179" s="122">
        <v>0</v>
      </c>
    </row>
    <row r="180" spans="1:7" ht="15" x14ac:dyDescent="0.25">
      <c r="A180" s="106"/>
      <c r="B180" s="102"/>
      <c r="C180" s="124">
        <f>SUM(C177:C179)</f>
        <v>3403</v>
      </c>
      <c r="D180" s="124">
        <f>SUM(D177:D179)</f>
        <v>0</v>
      </c>
      <c r="E180" s="122"/>
      <c r="F180" s="186">
        <f>SUM(F177:F179)</f>
        <v>15000</v>
      </c>
      <c r="G180" s="188">
        <f>SUM(G177:G179)</f>
        <v>0</v>
      </c>
    </row>
    <row r="181" spans="1:7" ht="15" x14ac:dyDescent="0.25">
      <c r="A181" s="106"/>
      <c r="B181" s="102"/>
      <c r="C181" s="123"/>
      <c r="D181" s="123"/>
      <c r="E181" s="122"/>
      <c r="F181" s="182"/>
      <c r="G181" s="122"/>
    </row>
    <row r="182" spans="1:7" ht="15" x14ac:dyDescent="0.25">
      <c r="A182" s="103" t="s">
        <v>247</v>
      </c>
      <c r="B182" s="115" t="s">
        <v>168</v>
      </c>
      <c r="C182" s="123">
        <v>485</v>
      </c>
      <c r="D182" s="123">
        <v>1000</v>
      </c>
      <c r="E182" s="122">
        <v>123</v>
      </c>
      <c r="F182" s="182">
        <v>25000</v>
      </c>
      <c r="G182" s="123">
        <v>3000</v>
      </c>
    </row>
    <row r="183" spans="1:7" ht="30" x14ac:dyDescent="0.25">
      <c r="A183" s="103" t="s">
        <v>248</v>
      </c>
      <c r="B183" s="115" t="s">
        <v>180</v>
      </c>
      <c r="C183" s="121">
        <v>8705</v>
      </c>
      <c r="D183" s="121">
        <v>46000</v>
      </c>
      <c r="E183" s="183">
        <v>46253</v>
      </c>
      <c r="F183" s="184">
        <v>55000</v>
      </c>
      <c r="G183" s="183">
        <v>29000</v>
      </c>
    </row>
    <row r="184" spans="1:7" ht="15" x14ac:dyDescent="0.25">
      <c r="A184" s="103"/>
      <c r="B184" s="115"/>
      <c r="C184" s="124">
        <f>SUM(C182:C183)</f>
        <v>9190</v>
      </c>
      <c r="D184" s="124">
        <f>SUM(D182:D183)</f>
        <v>47000</v>
      </c>
      <c r="E184" s="122"/>
      <c r="F184" s="186">
        <f>SUM(F182:F183)</f>
        <v>80000</v>
      </c>
      <c r="G184" s="188">
        <f>SUM(G182:G183)</f>
        <v>32000</v>
      </c>
    </row>
    <row r="185" spans="1:7" ht="15" x14ac:dyDescent="0.25">
      <c r="A185" s="103"/>
      <c r="B185" s="115"/>
      <c r="C185" s="123"/>
      <c r="D185" s="123"/>
      <c r="E185" s="122"/>
      <c r="F185" s="182"/>
      <c r="G185" s="122"/>
    </row>
    <row r="186" spans="1:7" ht="15" x14ac:dyDescent="0.25">
      <c r="A186" s="107" t="s">
        <v>249</v>
      </c>
      <c r="B186" s="110" t="s">
        <v>183</v>
      </c>
      <c r="C186" s="123">
        <v>3550</v>
      </c>
      <c r="D186" s="123">
        <v>9000</v>
      </c>
      <c r="E186" s="122">
        <v>11963</v>
      </c>
      <c r="F186" s="182">
        <v>5000</v>
      </c>
      <c r="G186" s="122">
        <v>5000</v>
      </c>
    </row>
    <row r="187" spans="1:7" ht="15" x14ac:dyDescent="0.25">
      <c r="A187" s="107"/>
      <c r="B187" s="110"/>
      <c r="C187" s="124">
        <f>SUM(C186)</f>
        <v>3550</v>
      </c>
      <c r="D187" s="124">
        <f>SUM(D186)</f>
        <v>9000</v>
      </c>
      <c r="E187" s="122"/>
      <c r="F187" s="186">
        <f>SUM(F186)</f>
        <v>5000</v>
      </c>
      <c r="G187" s="188">
        <f>SUM(G186)</f>
        <v>5000</v>
      </c>
    </row>
    <row r="188" spans="1:7" ht="15" x14ac:dyDescent="0.25">
      <c r="A188" s="107"/>
      <c r="B188" s="110"/>
      <c r="C188" s="123"/>
      <c r="D188" s="123"/>
      <c r="E188" s="123">
        <v>0</v>
      </c>
      <c r="F188" s="182"/>
      <c r="G188" s="122"/>
    </row>
    <row r="189" spans="1:7" ht="15" x14ac:dyDescent="0.25">
      <c r="A189" s="107" t="s">
        <v>250</v>
      </c>
      <c r="B189" s="110" t="s">
        <v>184</v>
      </c>
      <c r="C189" s="123">
        <v>1058</v>
      </c>
      <c r="D189" s="123">
        <v>19500</v>
      </c>
      <c r="F189" s="182">
        <v>5000</v>
      </c>
      <c r="G189" s="122">
        <v>5000</v>
      </c>
    </row>
    <row r="190" spans="1:7" ht="15" x14ac:dyDescent="0.25">
      <c r="A190" s="107"/>
      <c r="B190" s="110"/>
      <c r="C190" s="124">
        <f>SUM(C189)</f>
        <v>1058</v>
      </c>
      <c r="D190" s="124">
        <f>SUM(D189)</f>
        <v>19500</v>
      </c>
      <c r="E190" s="122"/>
      <c r="F190" s="186">
        <f>SUM(F189)</f>
        <v>5000</v>
      </c>
      <c r="G190" s="188">
        <f>SUM(G189)</f>
        <v>5000</v>
      </c>
    </row>
    <row r="191" spans="1:7" ht="15" x14ac:dyDescent="0.25">
      <c r="A191" s="107"/>
      <c r="B191" s="110"/>
      <c r="C191" s="123"/>
      <c r="D191" s="123"/>
      <c r="E191" s="122"/>
      <c r="F191" s="182"/>
      <c r="G191" s="122"/>
    </row>
    <row r="192" spans="1:7" ht="15" x14ac:dyDescent="0.25">
      <c r="A192" s="106" t="s">
        <v>386</v>
      </c>
      <c r="B192" s="102" t="s">
        <v>426</v>
      </c>
      <c r="C192" s="123">
        <v>0</v>
      </c>
      <c r="D192" s="123">
        <v>2700</v>
      </c>
      <c r="E192" s="122">
        <v>0</v>
      </c>
      <c r="F192" s="182">
        <v>2700</v>
      </c>
      <c r="G192" s="123">
        <v>2700</v>
      </c>
    </row>
    <row r="193" spans="1:7" ht="15" x14ac:dyDescent="0.25">
      <c r="A193" s="106"/>
      <c r="B193" s="102"/>
      <c r="C193" s="124">
        <f>SUM(C192)</f>
        <v>0</v>
      </c>
      <c r="D193" s="124">
        <f>SUM(D192)</f>
        <v>2700</v>
      </c>
      <c r="E193" s="188"/>
      <c r="F193" s="186">
        <f>SUM(F192)</f>
        <v>2700</v>
      </c>
      <c r="G193" s="124">
        <f>SUM(G192)</f>
        <v>2700</v>
      </c>
    </row>
    <row r="194" spans="1:7" ht="15" x14ac:dyDescent="0.25">
      <c r="A194" s="106"/>
      <c r="B194" s="102"/>
      <c r="C194" s="123"/>
      <c r="D194" s="123"/>
      <c r="E194" s="122"/>
      <c r="F194" s="182"/>
      <c r="G194" s="122"/>
    </row>
    <row r="195" spans="1:7" ht="15" x14ac:dyDescent="0.25">
      <c r="A195" s="106" t="s">
        <v>251</v>
      </c>
      <c r="B195" s="102" t="s">
        <v>456</v>
      </c>
      <c r="C195" s="123">
        <v>9935</v>
      </c>
      <c r="D195" s="123">
        <v>0</v>
      </c>
      <c r="E195" s="123">
        <v>0</v>
      </c>
      <c r="F195" s="182">
        <v>10000</v>
      </c>
      <c r="G195" s="122">
        <v>11000</v>
      </c>
    </row>
    <row r="196" spans="1:7" ht="15" x14ac:dyDescent="0.25">
      <c r="A196" s="106"/>
      <c r="B196" s="102"/>
      <c r="C196" s="124">
        <f>SUM(C195)</f>
        <v>9935</v>
      </c>
      <c r="D196" s="124">
        <f>SUM(D195)</f>
        <v>0</v>
      </c>
      <c r="E196" s="122"/>
      <c r="F196" s="186">
        <f>SUM(F195)</f>
        <v>10000</v>
      </c>
      <c r="G196" s="188">
        <f>SUM(G195)</f>
        <v>11000</v>
      </c>
    </row>
    <row r="197" spans="1:7" ht="15" x14ac:dyDescent="0.25">
      <c r="A197" s="106"/>
      <c r="B197" s="102"/>
      <c r="C197" s="123"/>
      <c r="D197" s="123"/>
      <c r="E197" s="122"/>
      <c r="F197" s="182"/>
      <c r="G197" s="122"/>
    </row>
    <row r="198" spans="1:7" ht="15" x14ac:dyDescent="0.25">
      <c r="A198" s="103" t="s">
        <v>252</v>
      </c>
      <c r="B198" s="102" t="s">
        <v>47</v>
      </c>
      <c r="C198" s="119">
        <v>10509</v>
      </c>
      <c r="D198" s="123">
        <v>13000</v>
      </c>
      <c r="E198" s="122">
        <v>8685</v>
      </c>
      <c r="F198" s="182">
        <v>13000</v>
      </c>
      <c r="G198" s="122">
        <v>13000</v>
      </c>
    </row>
    <row r="199" spans="1:7" ht="15" x14ac:dyDescent="0.25">
      <c r="A199" s="103" t="s">
        <v>253</v>
      </c>
      <c r="B199" s="102" t="s">
        <v>185</v>
      </c>
      <c r="C199" s="119">
        <v>6507</v>
      </c>
      <c r="D199" s="123">
        <v>7000</v>
      </c>
      <c r="E199" s="122">
        <v>5152</v>
      </c>
      <c r="F199" s="182">
        <v>7000</v>
      </c>
      <c r="G199" s="122">
        <v>7000</v>
      </c>
    </row>
    <row r="200" spans="1:7" ht="15" x14ac:dyDescent="0.25">
      <c r="A200" s="103" t="s">
        <v>254</v>
      </c>
      <c r="B200" s="102" t="s">
        <v>49</v>
      </c>
      <c r="C200" s="119">
        <v>2466</v>
      </c>
      <c r="D200" s="123">
        <v>2800</v>
      </c>
      <c r="E200" s="122">
        <v>1577</v>
      </c>
      <c r="F200" s="182">
        <v>2800</v>
      </c>
      <c r="G200" s="122">
        <v>2800</v>
      </c>
    </row>
    <row r="201" spans="1:7" ht="15" x14ac:dyDescent="0.25">
      <c r="A201" s="103"/>
      <c r="B201" s="102"/>
      <c r="C201" s="124">
        <f>SUM(C198:C200)</f>
        <v>19482</v>
      </c>
      <c r="D201" s="124">
        <f>SUM(D198:D200)</f>
        <v>22800</v>
      </c>
      <c r="E201" s="122"/>
      <c r="F201" s="186">
        <f>SUM(F198:F200)</f>
        <v>22800</v>
      </c>
      <c r="G201" s="188">
        <f>SUM(G198:G200)</f>
        <v>22800</v>
      </c>
    </row>
    <row r="202" spans="1:7" ht="15" x14ac:dyDescent="0.25">
      <c r="A202" s="103"/>
      <c r="B202" s="102"/>
      <c r="C202" s="123"/>
      <c r="D202" s="123"/>
      <c r="E202" s="122"/>
      <c r="F202" s="182"/>
      <c r="G202" s="122"/>
    </row>
    <row r="203" spans="1:7" ht="15" x14ac:dyDescent="0.25">
      <c r="A203" s="103" t="s">
        <v>255</v>
      </c>
      <c r="B203" s="104" t="s">
        <v>193</v>
      </c>
      <c r="C203" s="123">
        <v>12361</v>
      </c>
      <c r="D203" s="123">
        <v>28000</v>
      </c>
      <c r="E203" s="123">
        <v>21708</v>
      </c>
      <c r="F203" s="182">
        <v>68000</v>
      </c>
      <c r="G203" s="122">
        <v>28000</v>
      </c>
    </row>
    <row r="204" spans="1:7" ht="15" x14ac:dyDescent="0.25">
      <c r="A204" s="103"/>
      <c r="B204" s="104"/>
      <c r="C204" s="124">
        <f>SUM(C203)</f>
        <v>12361</v>
      </c>
      <c r="D204" s="124">
        <f>SUM(D203)</f>
        <v>28000</v>
      </c>
      <c r="E204" s="122"/>
      <c r="F204" s="186">
        <f>SUM(F203)</f>
        <v>68000</v>
      </c>
      <c r="G204" s="188">
        <f>SUM(G203)</f>
        <v>28000</v>
      </c>
    </row>
    <row r="205" spans="1:7" ht="15" x14ac:dyDescent="0.25">
      <c r="A205" s="103"/>
      <c r="B205" s="104"/>
      <c r="C205" s="123"/>
      <c r="D205" s="123"/>
      <c r="E205" s="122"/>
      <c r="F205" s="182"/>
      <c r="G205" s="122"/>
    </row>
    <row r="206" spans="1:7" ht="15" x14ac:dyDescent="0.25">
      <c r="A206" s="103" t="s">
        <v>256</v>
      </c>
      <c r="B206" s="104" t="s">
        <v>477</v>
      </c>
      <c r="C206" s="123">
        <v>23521</v>
      </c>
      <c r="D206" s="123">
        <v>135000</v>
      </c>
      <c r="E206" s="123">
        <v>4368</v>
      </c>
      <c r="F206" s="182">
        <v>10000</v>
      </c>
      <c r="G206" s="122">
        <v>10000</v>
      </c>
    </row>
    <row r="207" spans="1:7" ht="15" x14ac:dyDescent="0.25">
      <c r="A207" s="103"/>
      <c r="B207" s="104"/>
      <c r="C207" s="124">
        <f>SUM(C206)</f>
        <v>23521</v>
      </c>
      <c r="D207" s="124">
        <f>SUM(D206)</f>
        <v>135000</v>
      </c>
      <c r="E207" s="122"/>
      <c r="F207" s="186">
        <f>SUM(F206)</f>
        <v>10000</v>
      </c>
      <c r="G207" s="188">
        <f>SUM(G206)</f>
        <v>10000</v>
      </c>
    </row>
    <row r="208" spans="1:7" ht="15" x14ac:dyDescent="0.25">
      <c r="A208" s="103"/>
      <c r="B208" s="104"/>
      <c r="C208" s="123"/>
      <c r="D208" s="123"/>
      <c r="E208" s="122"/>
      <c r="F208" s="182"/>
      <c r="G208" s="122"/>
    </row>
    <row r="209" spans="1:7" ht="15" x14ac:dyDescent="0.25">
      <c r="A209" s="88" t="s">
        <v>323</v>
      </c>
      <c r="B209" s="117" t="s">
        <v>160</v>
      </c>
      <c r="C209" s="123">
        <v>0</v>
      </c>
      <c r="D209" s="123">
        <v>0</v>
      </c>
      <c r="E209" s="122">
        <v>0</v>
      </c>
      <c r="F209" s="182">
        <v>0</v>
      </c>
      <c r="G209" s="122">
        <v>0</v>
      </c>
    </row>
    <row r="210" spans="1:7" ht="15" x14ac:dyDescent="0.25">
      <c r="A210" s="88"/>
      <c r="B210" s="117"/>
      <c r="C210" s="123">
        <f>SUM(C209)</f>
        <v>0</v>
      </c>
      <c r="D210" s="123">
        <f>SUM(D209)</f>
        <v>0</v>
      </c>
      <c r="E210" s="122"/>
      <c r="F210" s="182">
        <v>0</v>
      </c>
      <c r="G210" s="122">
        <v>0</v>
      </c>
    </row>
    <row r="211" spans="1:7" ht="15" x14ac:dyDescent="0.25">
      <c r="A211" s="88"/>
      <c r="B211" s="117"/>
      <c r="C211" s="123"/>
      <c r="D211" s="123"/>
      <c r="E211" s="122"/>
      <c r="F211" s="182"/>
      <c r="G211" s="122"/>
    </row>
    <row r="212" spans="1:7" ht="15" x14ac:dyDescent="0.25">
      <c r="A212" s="106" t="s">
        <v>257</v>
      </c>
      <c r="B212" s="102" t="s">
        <v>449</v>
      </c>
      <c r="C212" s="123">
        <v>1723</v>
      </c>
      <c r="D212" s="123">
        <v>58000</v>
      </c>
      <c r="E212" s="216">
        <v>146690</v>
      </c>
      <c r="F212" s="182">
        <v>5000</v>
      </c>
      <c r="G212" s="122">
        <v>5000</v>
      </c>
    </row>
    <row r="213" spans="1:7" ht="15" x14ac:dyDescent="0.25">
      <c r="A213" s="106" t="s">
        <v>387</v>
      </c>
      <c r="B213" s="102" t="s">
        <v>388</v>
      </c>
      <c r="C213" s="123">
        <v>0</v>
      </c>
      <c r="D213" s="123">
        <v>0</v>
      </c>
      <c r="E213" s="122">
        <v>0</v>
      </c>
      <c r="F213" s="182">
        <v>0</v>
      </c>
      <c r="G213" s="122">
        <v>0</v>
      </c>
    </row>
    <row r="214" spans="1:7" ht="14.1" customHeight="1" x14ac:dyDescent="0.25">
      <c r="A214" s="88" t="s">
        <v>258</v>
      </c>
      <c r="B214" s="101" t="s">
        <v>195</v>
      </c>
      <c r="C214" s="123">
        <v>0</v>
      </c>
      <c r="D214" s="123">
        <v>6000</v>
      </c>
      <c r="E214" s="122">
        <v>5541</v>
      </c>
      <c r="F214" s="182">
        <v>8000</v>
      </c>
      <c r="G214" s="122">
        <v>8000</v>
      </c>
    </row>
    <row r="215" spans="1:7" ht="14.1" customHeight="1" x14ac:dyDescent="0.25">
      <c r="A215" s="88" t="s">
        <v>259</v>
      </c>
      <c r="B215" s="117" t="s">
        <v>196</v>
      </c>
      <c r="C215" s="123">
        <v>1723</v>
      </c>
      <c r="D215" s="123">
        <v>22000</v>
      </c>
      <c r="E215" s="123">
        <v>16375</v>
      </c>
      <c r="F215" s="182">
        <v>22000</v>
      </c>
      <c r="G215" s="122">
        <v>22000</v>
      </c>
    </row>
    <row r="216" spans="1:7" ht="14.1" customHeight="1" x14ac:dyDescent="0.25">
      <c r="A216" s="88"/>
      <c r="B216" s="117"/>
      <c r="C216" s="124">
        <f>SUM(C212:C215)</f>
        <v>3446</v>
      </c>
      <c r="D216" s="124">
        <f>SUM(D212:D215)</f>
        <v>86000</v>
      </c>
      <c r="E216" s="122"/>
      <c r="F216" s="186">
        <f>SUM(F212:F215)</f>
        <v>35000</v>
      </c>
      <c r="G216" s="188">
        <f>SUM(G212:G215)</f>
        <v>35000</v>
      </c>
    </row>
    <row r="217" spans="1:7" ht="14.1" customHeight="1" x14ac:dyDescent="0.25">
      <c r="A217" s="88"/>
      <c r="B217" s="117"/>
      <c r="C217" s="123"/>
      <c r="D217" s="123"/>
      <c r="E217" s="122"/>
      <c r="F217" s="182"/>
      <c r="G217" s="122"/>
    </row>
    <row r="218" spans="1:7" ht="14.1" customHeight="1" x14ac:dyDescent="0.25">
      <c r="A218" s="88" t="s">
        <v>389</v>
      </c>
      <c r="B218" s="117" t="s">
        <v>390</v>
      </c>
      <c r="C218" s="123">
        <v>0</v>
      </c>
      <c r="D218" s="123">
        <v>0</v>
      </c>
      <c r="E218" s="122">
        <v>0</v>
      </c>
      <c r="F218" s="182">
        <v>0</v>
      </c>
      <c r="G218" s="122">
        <v>0</v>
      </c>
    </row>
    <row r="219" spans="1:7" ht="14.1" customHeight="1" x14ac:dyDescent="0.25">
      <c r="A219" s="88"/>
      <c r="B219" s="117"/>
      <c r="C219" s="124">
        <f>SUM(C218)</f>
        <v>0</v>
      </c>
      <c r="D219" s="124">
        <v>0</v>
      </c>
      <c r="E219" s="188"/>
      <c r="F219" s="186">
        <f>SUM(F218)</f>
        <v>0</v>
      </c>
      <c r="G219" s="122">
        <f>SUM(G218)</f>
        <v>0</v>
      </c>
    </row>
    <row r="220" spans="1:7" ht="14.1" customHeight="1" x14ac:dyDescent="0.25">
      <c r="A220" s="88"/>
      <c r="B220" s="117"/>
      <c r="C220" s="123"/>
      <c r="D220" s="123"/>
      <c r="E220" s="122"/>
      <c r="F220" s="182"/>
      <c r="G220" s="122"/>
    </row>
    <row r="221" spans="1:7" ht="14.1" customHeight="1" x14ac:dyDescent="0.25">
      <c r="A221" s="111" t="s">
        <v>260</v>
      </c>
      <c r="B221" s="102" t="s">
        <v>181</v>
      </c>
      <c r="C221" s="123">
        <v>275</v>
      </c>
      <c r="D221" s="123">
        <v>2000</v>
      </c>
      <c r="E221" s="122">
        <v>0</v>
      </c>
      <c r="F221" s="182">
        <v>2000</v>
      </c>
      <c r="G221" s="122">
        <v>2000</v>
      </c>
    </row>
    <row r="222" spans="1:7" ht="14.1" customHeight="1" x14ac:dyDescent="0.25">
      <c r="A222" s="111" t="s">
        <v>391</v>
      </c>
      <c r="B222" s="117" t="s">
        <v>392</v>
      </c>
      <c r="C222" s="123">
        <v>0</v>
      </c>
      <c r="D222" s="123">
        <v>0</v>
      </c>
      <c r="E222" s="122">
        <v>0</v>
      </c>
      <c r="F222" s="186">
        <v>0</v>
      </c>
      <c r="G222" s="188">
        <v>0</v>
      </c>
    </row>
    <row r="223" spans="1:7" ht="14.1" customHeight="1" x14ac:dyDescent="0.25">
      <c r="A223" s="111"/>
      <c r="B223" s="117"/>
      <c r="C223" s="124">
        <f>SUM(C221:C222)</f>
        <v>275</v>
      </c>
      <c r="D223" s="124">
        <f>SUM(D221:D222)</f>
        <v>2000</v>
      </c>
      <c r="E223" s="188"/>
      <c r="F223" s="186">
        <v>2000</v>
      </c>
      <c r="G223" s="188">
        <v>2000</v>
      </c>
    </row>
    <row r="224" spans="1:7" ht="14.1" customHeight="1" x14ac:dyDescent="0.25">
      <c r="A224" s="111"/>
      <c r="B224" s="117"/>
      <c r="C224" s="123"/>
      <c r="D224" s="123"/>
      <c r="E224" s="122"/>
      <c r="F224" s="182"/>
      <c r="G224" s="122"/>
    </row>
    <row r="225" spans="1:7" ht="14.1" customHeight="1" x14ac:dyDescent="0.25">
      <c r="A225" s="98" t="s">
        <v>393</v>
      </c>
      <c r="B225" s="194" t="s">
        <v>394</v>
      </c>
      <c r="C225" s="123">
        <v>0</v>
      </c>
      <c r="D225" s="123">
        <v>0</v>
      </c>
      <c r="E225" s="122">
        <v>0</v>
      </c>
      <c r="F225" s="182">
        <v>0</v>
      </c>
      <c r="G225" s="122">
        <v>0</v>
      </c>
    </row>
    <row r="226" spans="1:7" ht="14.1" customHeight="1" x14ac:dyDescent="0.25">
      <c r="A226" s="98"/>
      <c r="B226" s="194"/>
      <c r="C226" s="124">
        <f>SUM(C225)</f>
        <v>0</v>
      </c>
      <c r="D226" s="124">
        <v>0</v>
      </c>
      <c r="E226" s="188"/>
      <c r="F226" s="186">
        <v>0</v>
      </c>
      <c r="G226" s="188">
        <f>SUM(G225)</f>
        <v>0</v>
      </c>
    </row>
    <row r="227" spans="1:7" ht="14.1" customHeight="1" x14ac:dyDescent="0.25">
      <c r="A227" s="195"/>
      <c r="B227" s="194"/>
      <c r="C227" s="123"/>
      <c r="D227" s="123"/>
      <c r="E227" s="122"/>
      <c r="F227" s="182"/>
      <c r="G227" s="122"/>
    </row>
    <row r="228" spans="1:7" ht="14.1" customHeight="1" x14ac:dyDescent="0.25">
      <c r="A228" s="98" t="s">
        <v>397</v>
      </c>
      <c r="B228" s="194" t="s">
        <v>399</v>
      </c>
      <c r="C228" s="123">
        <v>621209.88</v>
      </c>
      <c r="D228" s="123">
        <v>0</v>
      </c>
      <c r="E228" s="122">
        <v>0</v>
      </c>
      <c r="F228" s="182">
        <v>0</v>
      </c>
      <c r="G228" s="122"/>
    </row>
    <row r="229" spans="1:7" ht="14.1" customHeight="1" x14ac:dyDescent="0.25">
      <c r="A229" s="196" t="s">
        <v>490</v>
      </c>
      <c r="B229" s="194" t="s">
        <v>491</v>
      </c>
      <c r="C229" s="123">
        <v>0</v>
      </c>
      <c r="D229" s="123">
        <v>0</v>
      </c>
      <c r="E229" s="122"/>
      <c r="F229" s="182">
        <v>25000</v>
      </c>
      <c r="G229" s="216">
        <v>25000</v>
      </c>
    </row>
    <row r="230" spans="1:7" ht="14.1" customHeight="1" x14ac:dyDescent="0.25">
      <c r="A230" s="98"/>
      <c r="B230" s="194"/>
      <c r="C230" s="124">
        <f>SUM(C228)</f>
        <v>621209.88</v>
      </c>
      <c r="D230" s="124">
        <f>SUM(D228:D229)</f>
        <v>0</v>
      </c>
      <c r="E230" s="124"/>
      <c r="F230" s="186">
        <f>SUM(F228:F229)</f>
        <v>25000</v>
      </c>
      <c r="G230" s="188">
        <f>SUM(G228:G229)</f>
        <v>25000</v>
      </c>
    </row>
    <row r="231" spans="1:7" ht="14.1" customHeight="1" x14ac:dyDescent="0.25">
      <c r="A231" s="98"/>
      <c r="B231" s="194"/>
      <c r="C231" s="123"/>
      <c r="D231" s="123"/>
      <c r="E231" s="122"/>
      <c r="F231" s="182"/>
      <c r="G231" s="122"/>
    </row>
    <row r="232" spans="1:7" ht="14.1" customHeight="1" x14ac:dyDescent="0.25">
      <c r="A232" s="98" t="s">
        <v>398</v>
      </c>
      <c r="B232" s="194" t="s">
        <v>407</v>
      </c>
      <c r="C232" s="123">
        <v>0</v>
      </c>
      <c r="D232" s="123">
        <v>0</v>
      </c>
      <c r="E232" s="122">
        <v>0</v>
      </c>
      <c r="F232" s="182">
        <v>0</v>
      </c>
      <c r="G232" s="122">
        <v>0</v>
      </c>
    </row>
    <row r="233" spans="1:7" ht="14.1" customHeight="1" x14ac:dyDescent="0.25">
      <c r="A233" s="98" t="s">
        <v>488</v>
      </c>
      <c r="B233" s="194" t="s">
        <v>489</v>
      </c>
      <c r="C233" s="123">
        <v>0</v>
      </c>
      <c r="D233" s="123">
        <v>0</v>
      </c>
      <c r="E233" s="122">
        <v>0</v>
      </c>
      <c r="F233" s="182">
        <v>25000</v>
      </c>
      <c r="G233" s="123">
        <v>25000</v>
      </c>
    </row>
    <row r="234" spans="1:7" ht="14.1" customHeight="1" x14ac:dyDescent="0.25">
      <c r="A234" s="98"/>
      <c r="B234" s="194"/>
      <c r="C234" s="124">
        <f>SUM(C232:C233)</f>
        <v>0</v>
      </c>
      <c r="D234" s="124">
        <f>SUM(D232:D233)</f>
        <v>0</v>
      </c>
      <c r="E234" s="124"/>
      <c r="F234" s="186"/>
      <c r="G234" s="122"/>
    </row>
    <row r="235" spans="1:7" ht="14.1" customHeight="1" x14ac:dyDescent="0.25">
      <c r="A235" s="98"/>
      <c r="B235" s="194"/>
      <c r="C235" s="123"/>
      <c r="D235" s="123"/>
      <c r="E235" s="122"/>
      <c r="F235" s="182"/>
      <c r="G235" s="122"/>
    </row>
    <row r="236" spans="1:7" ht="14.1" customHeight="1" x14ac:dyDescent="0.25">
      <c r="A236" s="98" t="s">
        <v>400</v>
      </c>
      <c r="B236" s="194" t="s">
        <v>401</v>
      </c>
      <c r="C236" s="123">
        <v>9291</v>
      </c>
      <c r="D236" s="123">
        <v>0</v>
      </c>
      <c r="E236" s="122"/>
      <c r="F236" s="182">
        <v>0</v>
      </c>
      <c r="G236" s="122">
        <v>0</v>
      </c>
    </row>
    <row r="237" spans="1:7" ht="14.1" customHeight="1" x14ac:dyDescent="0.25">
      <c r="A237" s="98"/>
      <c r="B237" s="194"/>
      <c r="C237" s="124">
        <f>SUM(C236)</f>
        <v>9291</v>
      </c>
      <c r="D237" s="124">
        <v>0</v>
      </c>
      <c r="E237" s="188"/>
      <c r="F237" s="186">
        <v>0</v>
      </c>
      <c r="G237" s="122">
        <v>0</v>
      </c>
    </row>
    <row r="238" spans="1:7" ht="14.1" customHeight="1" x14ac:dyDescent="0.25">
      <c r="A238" s="98"/>
      <c r="B238" s="194"/>
      <c r="C238" s="123"/>
      <c r="D238" s="123"/>
      <c r="E238" s="122"/>
      <c r="F238" s="182"/>
      <c r="G238" s="122"/>
    </row>
    <row r="239" spans="1:7" ht="14.1" customHeight="1" x14ac:dyDescent="0.25">
      <c r="A239" s="98" t="s">
        <v>402</v>
      </c>
      <c r="B239" s="194" t="s">
        <v>412</v>
      </c>
      <c r="C239" s="123">
        <v>0</v>
      </c>
      <c r="D239" s="123">
        <v>0</v>
      </c>
      <c r="E239" s="122">
        <v>0</v>
      </c>
      <c r="F239" s="182">
        <v>0</v>
      </c>
      <c r="G239" s="122">
        <v>0</v>
      </c>
    </row>
    <row r="240" spans="1:7" ht="14.1" customHeight="1" x14ac:dyDescent="0.25">
      <c r="A240" s="98" t="s">
        <v>403</v>
      </c>
      <c r="B240" s="194" t="s">
        <v>411</v>
      </c>
      <c r="C240" s="123">
        <v>0</v>
      </c>
      <c r="D240" s="123">
        <v>0</v>
      </c>
      <c r="E240" s="122">
        <v>0</v>
      </c>
      <c r="F240" s="182">
        <v>0</v>
      </c>
      <c r="G240" s="122">
        <v>0</v>
      </c>
    </row>
    <row r="241" spans="1:7" ht="14.1" customHeight="1" x14ac:dyDescent="0.25">
      <c r="A241" s="88" t="s">
        <v>404</v>
      </c>
      <c r="B241" s="117" t="s">
        <v>410</v>
      </c>
      <c r="C241" s="123">
        <v>0</v>
      </c>
      <c r="D241" s="123">
        <v>0</v>
      </c>
      <c r="E241" s="122">
        <v>0</v>
      </c>
      <c r="F241" s="182">
        <v>0</v>
      </c>
      <c r="G241" s="122">
        <v>0</v>
      </c>
    </row>
    <row r="242" spans="1:7" ht="14.1" customHeight="1" x14ac:dyDescent="0.25">
      <c r="A242" s="88" t="s">
        <v>405</v>
      </c>
      <c r="B242" s="117" t="s">
        <v>409</v>
      </c>
      <c r="C242" s="123">
        <v>0</v>
      </c>
      <c r="D242" s="123">
        <v>0</v>
      </c>
      <c r="E242" s="122">
        <v>0</v>
      </c>
      <c r="F242" s="182">
        <v>0</v>
      </c>
      <c r="G242" s="122">
        <v>0</v>
      </c>
    </row>
    <row r="243" spans="1:7" ht="14.1" customHeight="1" x14ac:dyDescent="0.25">
      <c r="A243" s="88" t="s">
        <v>395</v>
      </c>
      <c r="B243" s="117" t="s">
        <v>396</v>
      </c>
      <c r="C243" s="123">
        <v>0</v>
      </c>
      <c r="D243" s="123">
        <v>0</v>
      </c>
      <c r="E243" s="122">
        <v>0</v>
      </c>
      <c r="F243" s="182">
        <v>0</v>
      </c>
      <c r="G243" s="122">
        <v>0</v>
      </c>
    </row>
    <row r="244" spans="1:7" ht="14.1" customHeight="1" x14ac:dyDescent="0.25">
      <c r="A244" s="88" t="s">
        <v>406</v>
      </c>
      <c r="B244" s="117" t="s">
        <v>408</v>
      </c>
      <c r="C244" s="123">
        <v>0</v>
      </c>
      <c r="D244" s="123">
        <v>0</v>
      </c>
      <c r="E244" s="122">
        <v>0</v>
      </c>
      <c r="F244" s="182">
        <v>0</v>
      </c>
      <c r="G244" s="122">
        <v>0</v>
      </c>
    </row>
    <row r="245" spans="1:7" ht="14.1" customHeight="1" x14ac:dyDescent="0.25">
      <c r="A245" s="88"/>
      <c r="B245" s="117"/>
      <c r="C245" s="124">
        <f>SUM(C239:C244)</f>
        <v>0</v>
      </c>
      <c r="D245" s="124">
        <f>SUM(D239:D244)</f>
        <v>0</v>
      </c>
      <c r="E245" s="188"/>
      <c r="F245" s="186">
        <v>0</v>
      </c>
      <c r="G245" s="122">
        <v>0</v>
      </c>
    </row>
    <row r="246" spans="1:7" ht="14.1" customHeight="1" x14ac:dyDescent="0.25">
      <c r="A246" s="88"/>
      <c r="B246" s="117"/>
      <c r="C246" s="123"/>
      <c r="D246" s="123"/>
      <c r="E246" s="122"/>
      <c r="F246" s="182"/>
      <c r="G246" s="122"/>
    </row>
    <row r="247" spans="1:7" ht="14.1" customHeight="1" x14ac:dyDescent="0.25">
      <c r="A247" s="88" t="s">
        <v>450</v>
      </c>
      <c r="B247" s="117" t="s">
        <v>453</v>
      </c>
      <c r="C247" s="123">
        <v>109000</v>
      </c>
      <c r="D247" s="123">
        <v>91000</v>
      </c>
      <c r="E247" s="122">
        <v>91000</v>
      </c>
      <c r="F247" s="182">
        <v>119000</v>
      </c>
      <c r="G247" s="122">
        <v>119000</v>
      </c>
    </row>
    <row r="248" spans="1:7" ht="14.1" customHeight="1" x14ac:dyDescent="0.25">
      <c r="A248" s="88" t="s">
        <v>452</v>
      </c>
      <c r="B248" s="117" t="s">
        <v>451</v>
      </c>
      <c r="C248" s="124">
        <f>SUM(C247)</f>
        <v>109000</v>
      </c>
      <c r="D248" s="124">
        <f>SUM(D247)</f>
        <v>91000</v>
      </c>
      <c r="E248" s="188"/>
      <c r="F248" s="186">
        <f>SUM(F247)</f>
        <v>119000</v>
      </c>
      <c r="G248" s="188">
        <f>SUM(G247)</f>
        <v>119000</v>
      </c>
    </row>
    <row r="249" spans="1:7" ht="14.1" customHeight="1" x14ac:dyDescent="0.25">
      <c r="A249" s="88"/>
      <c r="B249" s="117"/>
      <c r="C249" s="123"/>
      <c r="D249" s="123"/>
      <c r="E249" s="122"/>
      <c r="F249" s="182"/>
      <c r="G249" s="122"/>
    </row>
    <row r="250" spans="1:7" ht="14.1" customHeight="1" x14ac:dyDescent="0.25">
      <c r="A250" s="126"/>
      <c r="B250" s="132" t="s">
        <v>459</v>
      </c>
      <c r="C250" s="128">
        <f>C251-C8</f>
        <v>3169144.2</v>
      </c>
      <c r="D250" s="128">
        <f>D251-D8</f>
        <v>2845616.0651250002</v>
      </c>
      <c r="E250" s="128"/>
      <c r="F250" s="128">
        <f>F251-F8</f>
        <v>2964765.5633174996</v>
      </c>
      <c r="G250" s="128">
        <f>G251-G8</f>
        <v>2976926.2312440001</v>
      </c>
    </row>
    <row r="251" spans="1:7" ht="14.1" customHeight="1" x14ac:dyDescent="0.25">
      <c r="A251" s="129"/>
      <c r="B251" s="130" t="s">
        <v>414</v>
      </c>
      <c r="C251" s="131">
        <f>SUM(C248,C245,C237,C234,C230,C226,C223,C219,C216,C210,C207,C204,C201,C196,C190,C193,C187,C184,C180,C175,C172,C169,C156,C151,C148,C145,C140,C135,C124,C119,C116,C111,C108,C91,C81,C72,C62,C57,C51,C43,C40,C36,C33,C16,C8)</f>
        <v>3876083.2</v>
      </c>
      <c r="D251" s="131">
        <f>SUM(D248,D245,D237,D234,D230,D226,D223,D219,D216,D210,D207,D204,D201,D196,D190,D193,D187,D184,D180,D175,D172,D169,D156,D151,D148,D145,D140,D135,D124,D119,D116,D111,D108,D91,D81,D72,D62,D57,D51,D43,D40,D36,D33,D16,D8,D65)</f>
        <v>3552698.0651250002</v>
      </c>
      <c r="E251" s="128"/>
      <c r="F251" s="131">
        <f>SUM(F248,F245,F237,F234,F230,F226,F223,F219,F216,F210,F207,F204,F201,F196,F190,F193,F187,F184,F180,F175,F172,F169,F156,F151,F148,F145,F140,F135,F124,F119,F116,F111,F108,F91,F81,F72,F62,F57,F51,F43,F40,F36,F33,F16,F8,F65)</f>
        <v>3788811</v>
      </c>
      <c r="G251" s="131">
        <f>SUM(G248,G245,G237,G234,G230,G226,G223,G219,G216,G210,G207,G204,G201,G196,G190,G193,G187,G184,G180,G175,G172,G169,G156,G151,G148,G145,G140,G135,G124,G119,G116,G111,G108,G91,G81,G72,G62,G57,G51,G43,G40,G36,G33,G16,G8,G65)</f>
        <v>3940115.3066825005</v>
      </c>
    </row>
    <row r="253" spans="1:7" ht="14.1" customHeight="1" x14ac:dyDescent="0.25">
      <c r="B253" s="70"/>
    </row>
    <row r="254" spans="1:7" ht="14.1" customHeight="1" thickBot="1" x14ac:dyDescent="0.3"/>
    <row r="255" spans="1:7" ht="14.1" customHeight="1" x14ac:dyDescent="0.25">
      <c r="A255" s="200"/>
      <c r="B255" s="201" t="s">
        <v>460</v>
      </c>
      <c r="C255" s="202"/>
      <c r="D255" s="202"/>
      <c r="E255" s="202"/>
      <c r="F255" s="202"/>
      <c r="G255" s="203"/>
    </row>
    <row r="256" spans="1:7" ht="14.1" customHeight="1" x14ac:dyDescent="0.25">
      <c r="A256" s="137"/>
      <c r="B256" s="135" t="s">
        <v>461</v>
      </c>
      <c r="C256" s="121"/>
      <c r="D256" s="121">
        <f>'6511 Income'!G31</f>
        <v>2845759</v>
      </c>
      <c r="E256" s="121"/>
      <c r="F256" s="121">
        <f>'6511 Income'!I31</f>
        <v>3081729</v>
      </c>
      <c r="G256" s="142">
        <f>'6511 Income'!J31</f>
        <v>3116069.87</v>
      </c>
    </row>
    <row r="257" spans="1:7" ht="14.1" customHeight="1" x14ac:dyDescent="0.25">
      <c r="A257" s="137"/>
      <c r="B257" s="135" t="s">
        <v>462</v>
      </c>
      <c r="C257" s="121"/>
      <c r="D257" s="121">
        <f>D250</f>
        <v>2845616.0651250002</v>
      </c>
      <c r="E257" s="121"/>
      <c r="F257" s="121">
        <f>F250</f>
        <v>2964765.5633174996</v>
      </c>
      <c r="G257" s="142">
        <f>G250</f>
        <v>2976926.2312440001</v>
      </c>
    </row>
    <row r="258" spans="1:7" ht="14.1" customHeight="1" x14ac:dyDescent="0.25">
      <c r="A258" s="137"/>
      <c r="B258" s="135" t="s">
        <v>463</v>
      </c>
      <c r="C258" s="121"/>
      <c r="D258" s="121">
        <f>SUM(D256-D257)</f>
        <v>142.93487499980256</v>
      </c>
      <c r="E258" s="121"/>
      <c r="F258" s="121">
        <f>SUM(F256-F257)</f>
        <v>116963.43668250041</v>
      </c>
      <c r="G258" s="142">
        <f>SUM(G256-G257)</f>
        <v>139143.63875599997</v>
      </c>
    </row>
    <row r="259" spans="1:7" ht="14.1" customHeight="1" x14ac:dyDescent="0.25">
      <c r="A259" s="137"/>
      <c r="B259" s="97"/>
      <c r="C259" s="118"/>
      <c r="D259" s="123"/>
      <c r="E259" s="123"/>
      <c r="F259" s="123"/>
      <c r="G259" s="143"/>
    </row>
    <row r="260" spans="1:7" ht="14.1" customHeight="1" x14ac:dyDescent="0.25">
      <c r="A260" s="137"/>
      <c r="B260" s="97"/>
      <c r="C260" s="118"/>
      <c r="D260" s="123"/>
      <c r="E260" s="123"/>
      <c r="F260" s="123"/>
      <c r="G260" s="143"/>
    </row>
    <row r="261" spans="1:7" ht="14.1" customHeight="1" x14ac:dyDescent="0.25">
      <c r="A261" s="137"/>
      <c r="B261" s="136" t="s">
        <v>464</v>
      </c>
      <c r="C261" s="123"/>
      <c r="D261" s="123">
        <f>'6511 Income'!G32</f>
        <v>3552698</v>
      </c>
      <c r="E261" s="123"/>
      <c r="F261" s="123">
        <f>'6511 Income'!I32</f>
        <v>3788811</v>
      </c>
      <c r="G261" s="143">
        <f>'6511 Income'!J32</f>
        <v>3940115.3066825005</v>
      </c>
    </row>
    <row r="262" spans="1:7" ht="14.1" customHeight="1" x14ac:dyDescent="0.25">
      <c r="A262" s="137"/>
      <c r="B262" s="136" t="s">
        <v>465</v>
      </c>
      <c r="C262" s="123"/>
      <c r="D262" s="123">
        <f>D251</f>
        <v>3552698.0651250002</v>
      </c>
      <c r="E262" s="123"/>
      <c r="F262" s="123">
        <f>F251</f>
        <v>3788811</v>
      </c>
      <c r="G262" s="143">
        <f>G251</f>
        <v>3940115.3066825005</v>
      </c>
    </row>
    <row r="263" spans="1:7" ht="14.1" customHeight="1" thickBot="1" x14ac:dyDescent="0.3">
      <c r="A263" s="138"/>
      <c r="B263" s="139" t="s">
        <v>8</v>
      </c>
      <c r="C263" s="204"/>
      <c r="D263" s="204">
        <f>SUM(D261-D262)</f>
        <v>-6.5125000197440386E-2</v>
      </c>
      <c r="E263" s="204"/>
      <c r="F263" s="204">
        <f>SUM(F261-F262)</f>
        <v>0</v>
      </c>
      <c r="G263" s="144">
        <f>SUM(G261-G262)</f>
        <v>0</v>
      </c>
    </row>
  </sheetData>
  <phoneticPr fontId="18" type="noConversion"/>
  <pageMargins left="0.25" right="0.25" top="0.5" bottom="0.5" header="0.3" footer="0.3"/>
  <pageSetup firstPageNumber="2" fitToHeight="0" orientation="portrait" useFirstPageNumber="1" r:id="rId1"/>
  <headerFooter>
    <oddFooter>&amp;C&amp;"Helvetica,Regular"&amp;12&amp;K000000&amp;P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78E27-3715-4F02-A5B8-F5F6F94C59F8}">
  <sheetPr>
    <tabColor rgb="FF00B050"/>
  </sheetPr>
  <dimension ref="A1:HW14"/>
  <sheetViews>
    <sheetView zoomScaleNormal="100" workbookViewId="0">
      <selection activeCell="E21" sqref="E21"/>
    </sheetView>
  </sheetViews>
  <sheetFormatPr defaultColWidth="15.42578125" defaultRowHeight="12.75" x14ac:dyDescent="0.2"/>
  <cols>
    <col min="2" max="2" width="38.140625" customWidth="1"/>
    <col min="3" max="7" width="12.42578125" customWidth="1"/>
  </cols>
  <sheetData>
    <row r="1" spans="1:231" s="176" customFormat="1" ht="32.450000000000003" customHeight="1" x14ac:dyDescent="0.2">
      <c r="A1" s="179" t="s">
        <v>33</v>
      </c>
      <c r="B1" s="179" t="s">
        <v>34</v>
      </c>
      <c r="C1" s="180" t="s">
        <v>483</v>
      </c>
      <c r="D1" s="181" t="s">
        <v>472</v>
      </c>
      <c r="E1" s="181" t="s">
        <v>500</v>
      </c>
      <c r="F1" s="181" t="s">
        <v>499</v>
      </c>
      <c r="G1" s="181" t="s">
        <v>495</v>
      </c>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row>
    <row r="2" spans="1:231" ht="15" customHeight="1" x14ac:dyDescent="0.25">
      <c r="A2" s="177" t="s">
        <v>474</v>
      </c>
      <c r="B2" s="156"/>
      <c r="C2" s="178"/>
      <c r="D2" s="158"/>
      <c r="E2" s="158"/>
      <c r="F2" s="158"/>
      <c r="G2" s="158"/>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row>
    <row r="3" spans="1:231" ht="15" customHeight="1" x14ac:dyDescent="0.25">
      <c r="A3" s="82" t="s">
        <v>308</v>
      </c>
      <c r="B3" s="83" t="s">
        <v>9</v>
      </c>
      <c r="C3" s="84">
        <v>300000</v>
      </c>
      <c r="D3" s="120">
        <v>130650</v>
      </c>
      <c r="E3" s="190"/>
      <c r="F3" s="214">
        <v>221650</v>
      </c>
      <c r="G3" s="190">
        <v>200650</v>
      </c>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row>
    <row r="4" spans="1:231" ht="13.5" customHeight="1" x14ac:dyDescent="0.25">
      <c r="A4" s="82" t="s">
        <v>317</v>
      </c>
      <c r="B4" s="83" t="s">
        <v>6</v>
      </c>
      <c r="C4" s="84">
        <v>0</v>
      </c>
      <c r="D4" s="120"/>
      <c r="E4" s="190"/>
      <c r="F4" s="214"/>
      <c r="G4" s="190">
        <v>0</v>
      </c>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row>
    <row r="5" spans="1:231" ht="13.7" customHeight="1" x14ac:dyDescent="0.25">
      <c r="A5" s="82" t="s">
        <v>320</v>
      </c>
      <c r="B5" s="83" t="s">
        <v>31</v>
      </c>
      <c r="C5" s="84">
        <v>109000</v>
      </c>
      <c r="D5" s="120">
        <v>91000</v>
      </c>
      <c r="E5" s="190">
        <v>91000</v>
      </c>
      <c r="F5" s="214">
        <v>119000</v>
      </c>
      <c r="G5" s="190">
        <v>119000</v>
      </c>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row>
    <row r="6" spans="1:231" ht="15" x14ac:dyDescent="0.25">
      <c r="A6" s="205"/>
      <c r="B6" s="206" t="s">
        <v>454</v>
      </c>
      <c r="C6" s="207">
        <v>409000</v>
      </c>
      <c r="D6" s="153">
        <f>SUM(D3:D5)</f>
        <v>221650</v>
      </c>
      <c r="E6" s="120"/>
      <c r="F6" s="153">
        <f>SUM(F3:F5)</f>
        <v>340650</v>
      </c>
      <c r="G6" s="153">
        <f>SUM(G3:G5)</f>
        <v>319650</v>
      </c>
    </row>
    <row r="7" spans="1:231" ht="15" x14ac:dyDescent="0.25">
      <c r="A7" s="118"/>
      <c r="B7" s="208"/>
      <c r="C7" s="209"/>
      <c r="D7" s="120"/>
      <c r="E7" s="120"/>
      <c r="F7" s="120"/>
      <c r="G7" s="190"/>
    </row>
    <row r="8" spans="1:231" x14ac:dyDescent="0.2">
      <c r="A8" s="210"/>
      <c r="B8" s="210"/>
      <c r="C8" s="210"/>
      <c r="D8" s="120"/>
      <c r="E8" s="120"/>
      <c r="F8" s="120"/>
      <c r="G8" s="190"/>
    </row>
    <row r="9" spans="1:231" ht="15" x14ac:dyDescent="0.25">
      <c r="A9" s="211" t="s">
        <v>475</v>
      </c>
      <c r="B9" s="212"/>
      <c r="C9" s="213"/>
      <c r="D9" s="141"/>
      <c r="E9" s="141"/>
      <c r="F9" s="141"/>
      <c r="G9" s="141"/>
    </row>
    <row r="10" spans="1:231" ht="15" x14ac:dyDescent="0.25">
      <c r="A10" s="85" t="s">
        <v>430</v>
      </c>
      <c r="B10" s="83" t="s">
        <v>484</v>
      </c>
      <c r="C10" s="84">
        <v>130650</v>
      </c>
      <c r="D10" s="120">
        <v>151650</v>
      </c>
      <c r="E10" s="190"/>
      <c r="F10" s="214">
        <v>200650</v>
      </c>
      <c r="G10" s="190">
        <v>44650</v>
      </c>
    </row>
    <row r="11" spans="1:231" ht="15" x14ac:dyDescent="0.25">
      <c r="A11" s="85" t="s">
        <v>431</v>
      </c>
      <c r="B11" s="83" t="s">
        <v>432</v>
      </c>
      <c r="C11" s="84"/>
      <c r="D11" s="120"/>
      <c r="E11" s="190"/>
      <c r="F11" s="214"/>
      <c r="G11" s="190">
        <v>0</v>
      </c>
    </row>
    <row r="12" spans="1:231" ht="15" x14ac:dyDescent="0.25">
      <c r="A12" s="85" t="s">
        <v>434</v>
      </c>
      <c r="B12" s="83" t="s">
        <v>433</v>
      </c>
      <c r="C12" s="84">
        <v>278356</v>
      </c>
      <c r="D12" s="120">
        <v>70000</v>
      </c>
      <c r="E12" s="190">
        <v>0</v>
      </c>
      <c r="F12" s="214">
        <v>140000</v>
      </c>
      <c r="G12" s="190">
        <v>275000</v>
      </c>
    </row>
    <row r="13" spans="1:231" ht="15" x14ac:dyDescent="0.25">
      <c r="A13" s="85" t="s">
        <v>435</v>
      </c>
      <c r="B13" s="83" t="s">
        <v>436</v>
      </c>
      <c r="C13" s="84"/>
      <c r="D13" s="120">
        <v>0</v>
      </c>
      <c r="E13" s="190">
        <v>0</v>
      </c>
      <c r="F13" s="214">
        <v>0</v>
      </c>
      <c r="G13" s="190">
        <v>0</v>
      </c>
    </row>
    <row r="14" spans="1:231" ht="15" x14ac:dyDescent="0.25">
      <c r="A14" s="133"/>
      <c r="B14" s="127" t="s">
        <v>429</v>
      </c>
      <c r="C14" s="134">
        <f>SUM(C10:C13)</f>
        <v>409006</v>
      </c>
      <c r="D14" s="141">
        <f>SUM(D10:D13)</f>
        <v>221650</v>
      </c>
      <c r="E14" s="120"/>
      <c r="F14" s="141">
        <f>SUM(F10:F13)</f>
        <v>340650</v>
      </c>
      <c r="G14" s="141">
        <f>SUM(G10:G13)</f>
        <v>319650</v>
      </c>
    </row>
  </sheetData>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0B9F-5BC2-D24E-8408-7B998A96C391}">
  <sheetPr>
    <tabColor rgb="FFFFFF00"/>
  </sheetPr>
  <dimension ref="A1:IU39"/>
  <sheetViews>
    <sheetView workbookViewId="0"/>
  </sheetViews>
  <sheetFormatPr defaultColWidth="8.85546875" defaultRowHeight="14.1" customHeight="1" x14ac:dyDescent="0.25"/>
  <cols>
    <col min="1" max="1" width="23.140625" style="69" customWidth="1"/>
    <col min="2" max="2" width="24.7109375" style="69" customWidth="1"/>
    <col min="3" max="3" width="34.85546875" style="69" customWidth="1"/>
    <col min="4" max="4" width="17.7109375" style="69" customWidth="1"/>
    <col min="5" max="255" width="8.85546875" style="69"/>
    <col min="256" max="16384" width="8.85546875" style="70"/>
  </cols>
  <sheetData>
    <row r="1" spans="1:255" ht="60" customHeight="1" thickTop="1" thickBot="1" x14ac:dyDescent="0.3">
      <c r="A1" s="67" t="s">
        <v>50</v>
      </c>
      <c r="B1" s="67" t="s">
        <v>34</v>
      </c>
      <c r="C1" s="48" t="s">
        <v>35</v>
      </c>
      <c r="D1" s="68" t="s">
        <v>36</v>
      </c>
    </row>
    <row r="2" spans="1:255" ht="15.6" customHeight="1" x14ac:dyDescent="0.25">
      <c r="A2" s="71"/>
      <c r="B2" s="51"/>
      <c r="C2" s="51"/>
      <c r="D2" s="72"/>
    </row>
    <row r="3" spans="1:255" ht="13.7" customHeight="1" x14ac:dyDescent="0.25">
      <c r="A3" s="73" t="s">
        <v>51</v>
      </c>
      <c r="B3" s="74" t="s">
        <v>52</v>
      </c>
      <c r="C3" s="79" t="s">
        <v>53</v>
      </c>
      <c r="D3" s="74"/>
    </row>
    <row r="4" spans="1:255" ht="15" x14ac:dyDescent="0.25">
      <c r="A4" s="41"/>
      <c r="B4" s="3"/>
      <c r="C4" s="53"/>
      <c r="D4" s="11"/>
    </row>
    <row r="5" spans="1:255" ht="15" x14ac:dyDescent="0.25">
      <c r="A5" s="41"/>
      <c r="B5" s="3"/>
      <c r="C5" s="53"/>
      <c r="D5" s="41"/>
    </row>
    <row r="6" spans="1:255" ht="15" x14ac:dyDescent="0.25">
      <c r="A6" s="41"/>
      <c r="B6" s="3"/>
      <c r="C6" s="53"/>
      <c r="D6" s="41"/>
    </row>
    <row r="7" spans="1:255" ht="15" customHeight="1" x14ac:dyDescent="0.25">
      <c r="A7" s="41"/>
      <c r="B7" s="41"/>
      <c r="C7" s="58" t="s">
        <v>54</v>
      </c>
      <c r="D7" s="11">
        <f>SUM(D4:D6)</f>
        <v>0</v>
      </c>
    </row>
    <row r="8" spans="1:255" ht="15" customHeight="1" x14ac:dyDescent="0.25">
      <c r="A8" s="59" t="s">
        <v>55</v>
      </c>
      <c r="B8" s="41"/>
      <c r="C8" s="54"/>
      <c r="D8" s="11"/>
    </row>
    <row r="9" spans="1:255" ht="15" x14ac:dyDescent="0.25">
      <c r="A9" s="59" t="s">
        <v>56</v>
      </c>
      <c r="B9" s="41" t="s">
        <v>45</v>
      </c>
      <c r="C9" s="54" t="s">
        <v>57</v>
      </c>
      <c r="D9" s="11">
        <v>4700</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row>
    <row r="10" spans="1:255" ht="15" x14ac:dyDescent="0.25">
      <c r="A10" s="59" t="s">
        <v>58</v>
      </c>
      <c r="B10" s="41" t="s">
        <v>59</v>
      </c>
      <c r="C10" s="54"/>
      <c r="D10" s="11">
        <v>0</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row>
    <row r="11" spans="1:255" ht="15" x14ac:dyDescent="0.25">
      <c r="A11" s="59" t="s">
        <v>58</v>
      </c>
      <c r="B11" s="41" t="s">
        <v>60</v>
      </c>
      <c r="C11" s="54" t="s">
        <v>61</v>
      </c>
      <c r="D11" s="11">
        <v>40000</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row>
    <row r="12" spans="1:255" ht="15" x14ac:dyDescent="0.25">
      <c r="A12" s="59" t="s">
        <v>62</v>
      </c>
      <c r="B12" s="41" t="s">
        <v>63</v>
      </c>
      <c r="C12" s="54" t="s">
        <v>57</v>
      </c>
      <c r="D12" s="11">
        <v>6500</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row>
    <row r="13" spans="1:255" ht="15" x14ac:dyDescent="0.25">
      <c r="A13" s="59" t="s">
        <v>64</v>
      </c>
      <c r="B13" s="41" t="s">
        <v>65</v>
      </c>
      <c r="C13" s="54" t="s">
        <v>57</v>
      </c>
      <c r="D13" s="11">
        <v>7800</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row>
    <row r="14" spans="1:255" ht="15" customHeight="1" x14ac:dyDescent="0.25">
      <c r="A14" s="76" t="s">
        <v>66</v>
      </c>
      <c r="B14" s="75" t="s">
        <v>46</v>
      </c>
      <c r="C14" s="69" t="s">
        <v>57</v>
      </c>
      <c r="D14" s="66">
        <v>9200</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row>
    <row r="15" spans="1:255" ht="14.1" customHeight="1" x14ac:dyDescent="0.25">
      <c r="A15" s="77" t="s">
        <v>67</v>
      </c>
      <c r="B15" s="69" t="s">
        <v>68</v>
      </c>
      <c r="C15" s="69" t="s">
        <v>57</v>
      </c>
      <c r="D15" s="66">
        <v>19000</v>
      </c>
    </row>
    <row r="16" spans="1:255" ht="14.1" customHeight="1" x14ac:dyDescent="0.25">
      <c r="A16" s="77" t="s">
        <v>69</v>
      </c>
      <c r="B16" s="69" t="s">
        <v>70</v>
      </c>
      <c r="C16" s="69" t="s">
        <v>71</v>
      </c>
      <c r="D16" s="66">
        <v>10000</v>
      </c>
    </row>
    <row r="17" spans="1:8" ht="14.1" customHeight="1" x14ac:dyDescent="0.25">
      <c r="A17" s="77" t="s">
        <v>72</v>
      </c>
      <c r="B17" s="69" t="s">
        <v>73</v>
      </c>
      <c r="C17" s="69" t="s">
        <v>71</v>
      </c>
      <c r="D17" s="66">
        <v>28000</v>
      </c>
    </row>
    <row r="18" spans="1:8" ht="14.1" customHeight="1" x14ac:dyDescent="0.25">
      <c r="A18" s="77" t="s">
        <v>74</v>
      </c>
      <c r="B18" s="69" t="s">
        <v>75</v>
      </c>
      <c r="C18" s="69" t="s">
        <v>76</v>
      </c>
      <c r="D18" s="66">
        <v>3000</v>
      </c>
    </row>
    <row r="19" spans="1:8" ht="14.1" customHeight="1" x14ac:dyDescent="0.25">
      <c r="A19" s="77" t="s">
        <v>77</v>
      </c>
      <c r="B19" s="69" t="s">
        <v>78</v>
      </c>
      <c r="C19" s="69" t="s">
        <v>57</v>
      </c>
      <c r="D19" s="66">
        <v>1000</v>
      </c>
    </row>
    <row r="20" spans="1:8" ht="14.1" customHeight="1" x14ac:dyDescent="0.25">
      <c r="A20" s="78" t="s">
        <v>79</v>
      </c>
      <c r="B20" s="69" t="s">
        <v>80</v>
      </c>
      <c r="C20" s="69" t="s">
        <v>81</v>
      </c>
      <c r="D20" s="66">
        <v>23000</v>
      </c>
    </row>
    <row r="21" spans="1:8" ht="14.1" customHeight="1" x14ac:dyDescent="0.25">
      <c r="A21" s="78" t="s">
        <v>82</v>
      </c>
      <c r="B21" s="69" t="s">
        <v>48</v>
      </c>
      <c r="C21" s="69" t="s">
        <v>81</v>
      </c>
      <c r="D21" s="69">
        <v>800</v>
      </c>
    </row>
    <row r="22" spans="1:8" ht="14.1" customHeight="1" x14ac:dyDescent="0.25">
      <c r="A22" s="78" t="s">
        <v>83</v>
      </c>
      <c r="B22" s="69" t="s">
        <v>49</v>
      </c>
      <c r="C22" s="69" t="s">
        <v>81</v>
      </c>
      <c r="D22" s="66">
        <v>6500</v>
      </c>
    </row>
    <row r="23" spans="1:8" ht="14.1" customHeight="1" x14ac:dyDescent="0.25">
      <c r="A23" s="78" t="s">
        <v>84</v>
      </c>
      <c r="B23" s="69" t="s">
        <v>85</v>
      </c>
      <c r="C23" s="69" t="s">
        <v>71</v>
      </c>
      <c r="D23" s="66">
        <v>2000</v>
      </c>
    </row>
    <row r="24" spans="1:8" ht="14.1" customHeight="1" x14ac:dyDescent="0.25">
      <c r="A24" s="78" t="s">
        <v>86</v>
      </c>
      <c r="B24" s="69" t="s">
        <v>87</v>
      </c>
      <c r="C24" s="69" t="s">
        <v>71</v>
      </c>
      <c r="D24" s="66">
        <v>9000</v>
      </c>
    </row>
    <row r="25" spans="1:8" ht="14.1" customHeight="1" x14ac:dyDescent="0.25">
      <c r="A25" s="78" t="s">
        <v>88</v>
      </c>
      <c r="B25" s="69" t="s">
        <v>89</v>
      </c>
      <c r="C25" s="69" t="s">
        <v>90</v>
      </c>
      <c r="D25" s="66">
        <v>7300</v>
      </c>
    </row>
    <row r="26" spans="1:8" ht="14.1" customHeight="1" x14ac:dyDescent="0.25">
      <c r="A26" s="78" t="s">
        <v>91</v>
      </c>
      <c r="B26" s="69" t="s">
        <v>92</v>
      </c>
      <c r="D26" s="66">
        <v>1500</v>
      </c>
    </row>
    <row r="27" spans="1:8" ht="14.1" customHeight="1" x14ac:dyDescent="0.25">
      <c r="A27" s="78" t="s">
        <v>91</v>
      </c>
      <c r="B27" s="69" t="s">
        <v>93</v>
      </c>
      <c r="C27" s="69" t="s">
        <v>94</v>
      </c>
      <c r="D27" s="66">
        <v>11000</v>
      </c>
      <c r="H27" s="69" t="s">
        <v>95</v>
      </c>
    </row>
    <row r="28" spans="1:8" ht="14.1" customHeight="1" x14ac:dyDescent="0.25">
      <c r="A28" s="78" t="s">
        <v>96</v>
      </c>
      <c r="B28" s="69" t="s">
        <v>97</v>
      </c>
      <c r="D28" s="66">
        <v>10254</v>
      </c>
    </row>
    <row r="29" spans="1:8" ht="14.1" customHeight="1" x14ac:dyDescent="0.25">
      <c r="A29" s="78" t="s">
        <v>98</v>
      </c>
      <c r="B29" s="69" t="s">
        <v>99</v>
      </c>
    </row>
    <row r="30" spans="1:8" ht="14.1" customHeight="1" x14ac:dyDescent="0.25">
      <c r="A30" s="78" t="s">
        <v>100</v>
      </c>
      <c r="B30" s="69" t="s">
        <v>101</v>
      </c>
      <c r="D30" s="66">
        <v>25000</v>
      </c>
    </row>
    <row r="31" spans="1:8" ht="14.1" customHeight="1" x14ac:dyDescent="0.25">
      <c r="A31" s="78" t="s">
        <v>102</v>
      </c>
      <c r="B31" s="69" t="s">
        <v>103</v>
      </c>
    </row>
    <row r="32" spans="1:8" ht="14.1" customHeight="1" x14ac:dyDescent="0.25">
      <c r="A32" s="78" t="s">
        <v>104</v>
      </c>
      <c r="B32" s="69" t="s">
        <v>105</v>
      </c>
    </row>
    <row r="39" spans="3:4" ht="14.1" customHeight="1" x14ac:dyDescent="0.25">
      <c r="C39" s="58" t="s">
        <v>54</v>
      </c>
      <c r="D39" s="11">
        <f>SUM(D9:D38)</f>
        <v>225554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U13"/>
  <sheetViews>
    <sheetView workbookViewId="0"/>
  </sheetViews>
  <sheetFormatPr defaultColWidth="8.85546875" defaultRowHeight="14.1" customHeight="1" x14ac:dyDescent="0.2"/>
  <cols>
    <col min="1" max="1" width="4.42578125" style="35" customWidth="1"/>
    <col min="2" max="2" width="24.7109375" style="35" customWidth="1"/>
    <col min="3" max="3" width="34.85546875" style="35" customWidth="1"/>
    <col min="4" max="4" width="17.7109375" style="35" customWidth="1"/>
    <col min="5" max="255" width="8.85546875" style="35" customWidth="1"/>
  </cols>
  <sheetData>
    <row r="1" spans="1:255" ht="60" customHeight="1" x14ac:dyDescent="0.25">
      <c r="A1" s="47" t="s">
        <v>50</v>
      </c>
      <c r="B1" s="47" t="s">
        <v>34</v>
      </c>
      <c r="C1" s="48" t="s">
        <v>35</v>
      </c>
      <c r="D1" s="49" t="s">
        <v>36</v>
      </c>
    </row>
    <row r="2" spans="1:255" ht="15.6" customHeight="1" x14ac:dyDescent="0.25">
      <c r="A2" s="55"/>
      <c r="B2" s="50"/>
      <c r="C2" s="51"/>
      <c r="D2" s="52"/>
    </row>
    <row r="3" spans="1:255" ht="13.7" customHeight="1" x14ac:dyDescent="0.2">
      <c r="A3" s="56" t="s">
        <v>106</v>
      </c>
      <c r="B3" s="23"/>
      <c r="C3" s="57"/>
      <c r="D3" s="23"/>
    </row>
    <row r="4" spans="1:255" ht="150" x14ac:dyDescent="0.25">
      <c r="A4" s="41"/>
      <c r="B4" s="3" t="s">
        <v>107</v>
      </c>
      <c r="C4" s="53" t="s">
        <v>108</v>
      </c>
      <c r="D4" s="11" t="s">
        <v>109</v>
      </c>
    </row>
    <row r="5" spans="1:255" ht="15" x14ac:dyDescent="0.25">
      <c r="A5" s="41"/>
      <c r="B5" s="3"/>
      <c r="C5" s="53"/>
      <c r="D5" s="41"/>
    </row>
    <row r="6" spans="1:255" ht="15" x14ac:dyDescent="0.25">
      <c r="A6" s="41"/>
      <c r="B6" s="3"/>
      <c r="C6" s="53"/>
      <c r="D6" s="41"/>
    </row>
    <row r="7" spans="1:255" ht="15" customHeight="1" x14ac:dyDescent="0.25">
      <c r="A7" s="41"/>
      <c r="B7" s="41"/>
      <c r="C7" s="58" t="s">
        <v>54</v>
      </c>
      <c r="D7" s="11">
        <f>SUM(D4:D6)</f>
        <v>0</v>
      </c>
    </row>
    <row r="8" spans="1:255" ht="15" customHeight="1" x14ac:dyDescent="0.25">
      <c r="A8" s="59" t="s">
        <v>110</v>
      </c>
      <c r="B8" s="41"/>
      <c r="C8" s="54"/>
      <c r="D8" s="11"/>
    </row>
    <row r="9" spans="1:255" ht="15" x14ac:dyDescent="0.25">
      <c r="A9" s="59"/>
      <c r="B9" s="41"/>
      <c r="C9" s="54"/>
      <c r="D9" s="11"/>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59"/>
      <c r="B10" s="41"/>
      <c r="C10" s="54"/>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59"/>
      <c r="B11" s="41"/>
      <c r="C11" s="54"/>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59"/>
      <c r="B12" s="41"/>
      <c r="C12" s="54"/>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58" t="s">
        <v>54</v>
      </c>
      <c r="D13" s="11">
        <f>SUM(D9:D12)</f>
        <v>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honeticPr fontId="18" type="noConversion"/>
  <pageMargins left="0.7" right="0.7" top="0.75" bottom="0.75" header="0.3" footer="0.3"/>
  <pageSetup firstPageNumber="6" orientation="portrait" useFirstPageNumber="1"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1ECCF-6AC2-4169-839B-EAE72507A60B}">
  <dimension ref="A1:IU13"/>
  <sheetViews>
    <sheetView workbookViewId="0"/>
  </sheetViews>
  <sheetFormatPr defaultColWidth="8.85546875" defaultRowHeight="14.1" customHeight="1" x14ac:dyDescent="0.2"/>
  <cols>
    <col min="1" max="1" width="4.42578125" style="35" customWidth="1"/>
    <col min="2" max="2" width="24.7109375" style="35" customWidth="1"/>
    <col min="3" max="3" width="34.85546875" style="35" customWidth="1"/>
    <col min="4" max="4" width="17.7109375" style="35" customWidth="1"/>
    <col min="5" max="255" width="8.85546875" style="35"/>
  </cols>
  <sheetData>
    <row r="1" spans="1:255" ht="60" customHeight="1" thickTop="1" thickBot="1" x14ac:dyDescent="0.3">
      <c r="A1" s="47" t="s">
        <v>50</v>
      </c>
      <c r="B1" s="47" t="s">
        <v>34</v>
      </c>
      <c r="C1" s="48" t="s">
        <v>35</v>
      </c>
      <c r="D1" s="49" t="s">
        <v>36</v>
      </c>
    </row>
    <row r="2" spans="1:255" ht="15.6" customHeight="1" x14ac:dyDescent="0.25">
      <c r="A2" s="55"/>
      <c r="B2" s="50"/>
      <c r="C2" s="51"/>
      <c r="D2" s="52"/>
    </row>
    <row r="3" spans="1:255" ht="13.7" customHeight="1" x14ac:dyDescent="0.2">
      <c r="A3" s="56" t="s">
        <v>111</v>
      </c>
      <c r="B3" s="23"/>
      <c r="C3" s="57"/>
      <c r="D3" s="23"/>
    </row>
    <row r="4" spans="1:255" ht="15" x14ac:dyDescent="0.25">
      <c r="A4" s="41"/>
      <c r="B4" s="3" t="s">
        <v>112</v>
      </c>
      <c r="C4" s="53"/>
      <c r="D4" s="11"/>
    </row>
    <row r="5" spans="1:255" ht="15" x14ac:dyDescent="0.25">
      <c r="A5" s="41"/>
      <c r="B5" s="3"/>
      <c r="C5" s="53"/>
      <c r="D5" s="41"/>
    </row>
    <row r="6" spans="1:255" ht="15" x14ac:dyDescent="0.25">
      <c r="A6" s="41"/>
      <c r="B6" s="3"/>
      <c r="C6" s="53"/>
      <c r="D6" s="41"/>
    </row>
    <row r="7" spans="1:255" ht="15" customHeight="1" x14ac:dyDescent="0.25">
      <c r="A7" s="41"/>
      <c r="B7" s="41"/>
      <c r="C7" s="58" t="s">
        <v>54</v>
      </c>
      <c r="D7" s="11">
        <f>SUM(D4:D6)</f>
        <v>0</v>
      </c>
    </row>
    <row r="8" spans="1:255" ht="15" customHeight="1" x14ac:dyDescent="0.25">
      <c r="A8" s="59" t="s">
        <v>113</v>
      </c>
      <c r="B8" s="41"/>
      <c r="C8" s="54"/>
      <c r="D8" s="11"/>
    </row>
    <row r="9" spans="1:255" ht="75" x14ac:dyDescent="0.25">
      <c r="A9" s="59"/>
      <c r="B9" s="41" t="s">
        <v>114</v>
      </c>
      <c r="C9" s="54" t="s">
        <v>115</v>
      </c>
      <c r="D9" s="11">
        <v>270000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59"/>
      <c r="B10" s="41"/>
      <c r="C10" s="54"/>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59"/>
      <c r="B11" s="41"/>
      <c r="C11" s="54"/>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59"/>
      <c r="B12" s="41"/>
      <c r="C12" s="54"/>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58" t="s">
        <v>54</v>
      </c>
      <c r="D13" s="11">
        <f>SUM(D9:D12)</f>
        <v>270000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2A03FE13CB4C99809335234797BA" ma:contentTypeVersion="16" ma:contentTypeDescription="Create a new document." ma:contentTypeScope="" ma:versionID="99764244d7c26aa2a26cb62690a4d22c">
  <xsd:schema xmlns:xsd="http://www.w3.org/2001/XMLSchema" xmlns:xs="http://www.w3.org/2001/XMLSchema" xmlns:p="http://schemas.microsoft.com/office/2006/metadata/properties" xmlns:ns2="90bfa1a3-62a8-49bd-ba99-8edcb5c73750" xmlns:ns3="03520a51-a663-47fc-a374-f9c6401024ca" targetNamespace="http://schemas.microsoft.com/office/2006/metadata/properties" ma:root="true" ma:fieldsID="8f76aa8f74814b619a8badae783c6ac9" ns2:_="" ns3:_="">
    <xsd:import namespace="90bfa1a3-62a8-49bd-ba99-8edcb5c73750"/>
    <xsd:import namespace="03520a51-a663-47fc-a374-f9c6401024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fa1a3-62a8-49bd-ba99-8edcb5c73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23e98b-4011-476e-88c4-a5b052fd8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3520a51-a663-47fc-a374-f9c6401024c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b3ab72b-8e04-4118-88aa-75af49c79a4b}" ma:internalName="TaxCatchAll" ma:showField="CatchAllData" ma:web="03520a51-a663-47fc-a374-f9c6401024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0bfa1a3-62a8-49bd-ba99-8edcb5c73750">
      <Terms xmlns="http://schemas.microsoft.com/office/infopath/2007/PartnerControls"/>
    </lcf76f155ced4ddcb4097134ff3c332f>
    <TaxCatchAll xmlns="03520a51-a663-47fc-a374-f9c6401024ca" xsi:nil="true"/>
  </documentManagement>
</p:properties>
</file>

<file path=customXml/itemProps1.xml><?xml version="1.0" encoding="utf-8"?>
<ds:datastoreItem xmlns:ds="http://schemas.openxmlformats.org/officeDocument/2006/customXml" ds:itemID="{0E154A2B-0EFD-4BB1-AD95-624FA997A29A}"/>
</file>

<file path=customXml/itemProps2.xml><?xml version="1.0" encoding="utf-8"?>
<ds:datastoreItem xmlns:ds="http://schemas.openxmlformats.org/officeDocument/2006/customXml" ds:itemID="{666114FA-1367-4AF5-856B-3A66D576ADBE}">
  <ds:schemaRefs>
    <ds:schemaRef ds:uri="http://schemas.microsoft.com/sharepoint/v3/contenttype/forms"/>
  </ds:schemaRefs>
</ds:datastoreItem>
</file>

<file path=customXml/itemProps3.xml><?xml version="1.0" encoding="utf-8"?>
<ds:datastoreItem xmlns:ds="http://schemas.openxmlformats.org/officeDocument/2006/customXml" ds:itemID="{AE9D257E-26AE-400D-877B-3AA5808160D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f789544d-3eee-4138-b578-a59a6a5a7bbd"/>
    <ds:schemaRef ds:uri="2fe2ef50-d1d4-4fd6-837a-b2c411e857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Debt Service Fund</vt:lpstr>
      <vt:lpstr>6511 Income</vt:lpstr>
      <vt:lpstr>6511 Expenditures</vt:lpstr>
      <vt:lpstr>6512 Reserve Fund (Rev &amp; Exp)</vt:lpstr>
      <vt:lpstr>Facilities - Requests</vt:lpstr>
      <vt:lpstr>Fleet - Requests</vt:lpstr>
      <vt:lpstr>Operations Detail - Requests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Kuetzing</dc:creator>
  <cp:keywords/>
  <dc:description/>
  <cp:lastModifiedBy>Nathan Butler</cp:lastModifiedBy>
  <cp:revision/>
  <cp:lastPrinted>2021-11-10T20:43:50Z</cp:lastPrinted>
  <dcterms:created xsi:type="dcterms:W3CDTF">2016-04-27T21:54:17Z</dcterms:created>
  <dcterms:modified xsi:type="dcterms:W3CDTF">2022-11-01T14:58:58Z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0x0101002F636F0470BC804482EE2427FABECBB1</vt:lpwstr>
  </property>
  <property fmtid="{D5CDD505-2E9C-101B-9397-08002B2CF9AE}" pid="3" name="Order">
    <vt:r8>6036600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